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1. Operations\Portfolio to investors and website\October 2018\"/>
    </mc:Choice>
  </mc:AlternateContent>
  <bookViews>
    <workbookView xWindow="0" yWindow="0" windowWidth="20490" windowHeight="7155"/>
  </bookViews>
  <sheets>
    <sheet name="1A" sheetId="1" r:id="rId1"/>
    <sheet name="1B" sheetId="3" r:id="rId2"/>
    <sheet name="1C" sheetId="4" r:id="rId3"/>
    <sheet name="2A" sheetId="5" r:id="rId4"/>
    <sheet name="2B" sheetId="6" r:id="rId5"/>
    <sheet name="2C" sheetId="7" r:id="rId6"/>
    <sheet name="3A" sheetId="8" r:id="rId7"/>
    <sheet name="3B" sheetId="9" r:id="rId8"/>
  </sheets>
  <definedNames>
    <definedName name="_xlnm.Print_Area" localSheetId="0">'1A'!$A$1:$H$46</definedName>
    <definedName name="_xlnm.Print_Area" localSheetId="1">'1B'!$B$1:$H$48</definedName>
    <definedName name="_xlnm.Print_Area" localSheetId="2">'1C'!$B$1:$H$45</definedName>
    <definedName name="_xlnm.Print_Area" localSheetId="3">'2A'!$A$1:$H$46</definedName>
    <definedName name="_xlnm.Print_Area" localSheetId="4">'2B'!$A$1:$H$47</definedName>
    <definedName name="_xlnm.Print_Area" localSheetId="5">'2C'!$A$1:$H$41</definedName>
    <definedName name="_xlnm.Print_Area" localSheetId="6">'3A'!$A$1:$H$47</definedName>
    <definedName name="_xlnm.Print_Area" localSheetId="7">'3B'!$B$1:$H$45</definedName>
  </definedNames>
  <calcPr calcId="152511"/>
</workbook>
</file>

<file path=xl/calcChain.xml><?xml version="1.0" encoding="utf-8"?>
<calcChain xmlns="http://schemas.openxmlformats.org/spreadsheetml/2006/main">
  <c r="B7" i="3" l="1"/>
  <c r="B7" i="4" s="1"/>
  <c r="B8" i="5" s="1"/>
  <c r="B7" i="6" s="1"/>
  <c r="B7" i="7" s="1"/>
  <c r="B8" i="8" s="1"/>
  <c r="B8" i="9" s="1"/>
  <c r="G30" i="8"/>
  <c r="G26" i="7"/>
  <c r="G43" i="6"/>
  <c r="G32" i="6"/>
  <c r="G31" i="5"/>
  <c r="G30" i="4"/>
  <c r="G40" i="4"/>
  <c r="G32" i="3"/>
  <c r="G41" i="1"/>
  <c r="G47" i="9"/>
  <c r="G37" i="9"/>
  <c r="G33" i="9"/>
  <c r="A26" i="9"/>
  <c r="A25" i="9"/>
  <c r="A24" i="9"/>
  <c r="A23" i="9"/>
  <c r="A22" i="9"/>
  <c r="A21" i="9"/>
  <c r="A20" i="9"/>
  <c r="A19" i="9"/>
  <c r="A18" i="9"/>
  <c r="A17" i="9"/>
  <c r="A16" i="9"/>
  <c r="A15" i="9"/>
  <c r="G49" i="8"/>
  <c r="G39" i="8"/>
  <c r="G35" i="8"/>
  <c r="G43" i="8" s="1"/>
  <c r="G44" i="8" s="1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G43" i="7"/>
  <c r="G33" i="7"/>
  <c r="G30" i="7"/>
  <c r="A25" i="7"/>
  <c r="A23" i="7"/>
  <c r="A22" i="7"/>
  <c r="A21" i="7"/>
  <c r="A20" i="7"/>
  <c r="A19" i="7"/>
  <c r="A17" i="7"/>
  <c r="A16" i="7"/>
  <c r="A15" i="7"/>
  <c r="A14" i="7"/>
  <c r="G49" i="6"/>
  <c r="G39" i="6"/>
  <c r="G36" i="6"/>
  <c r="A31" i="6"/>
  <c r="A29" i="6"/>
  <c r="A28" i="6"/>
  <c r="A27" i="6"/>
  <c r="A26" i="6"/>
  <c r="A25" i="6"/>
  <c r="A24" i="6"/>
  <c r="A23" i="6"/>
  <c r="A22" i="6"/>
  <c r="A21" i="6"/>
  <c r="A20" i="6"/>
  <c r="A19" i="6"/>
  <c r="A17" i="6"/>
  <c r="A16" i="6"/>
  <c r="A15" i="6"/>
  <c r="A14" i="6"/>
  <c r="G48" i="5"/>
  <c r="G38" i="5"/>
  <c r="G35" i="5"/>
  <c r="A28" i="5"/>
  <c r="A27" i="5"/>
  <c r="A26" i="5"/>
  <c r="A25" i="5"/>
  <c r="A24" i="5"/>
  <c r="A23" i="5"/>
  <c r="A22" i="5"/>
  <c r="A21" i="5"/>
  <c r="A20" i="5"/>
  <c r="A19" i="5"/>
  <c r="A17" i="5"/>
  <c r="A16" i="5"/>
  <c r="A15" i="5"/>
  <c r="G47" i="4"/>
  <c r="G37" i="4"/>
  <c r="G34" i="4"/>
  <c r="A29" i="4"/>
  <c r="A27" i="4"/>
  <c r="A26" i="4"/>
  <c r="A25" i="4"/>
  <c r="A24" i="4"/>
  <c r="A23" i="4"/>
  <c r="A22" i="4"/>
  <c r="A21" i="4"/>
  <c r="A20" i="4"/>
  <c r="A18" i="4"/>
  <c r="A17" i="4"/>
  <c r="A16" i="4"/>
  <c r="A15" i="4"/>
  <c r="A14" i="4"/>
  <c r="G51" i="3"/>
  <c r="G40" i="3"/>
  <c r="G44" i="3" s="1"/>
  <c r="G45" i="3" s="1"/>
  <c r="G37" i="3"/>
  <c r="G48" i="1"/>
  <c r="G38" i="1"/>
  <c r="G34" i="1"/>
  <c r="P29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G42" i="6" l="1"/>
  <c r="G44" i="6" s="1"/>
  <c r="G41" i="4"/>
  <c r="G42" i="4" s="1"/>
  <c r="G36" i="7"/>
  <c r="G38" i="7" s="1"/>
  <c r="G42" i="5"/>
  <c r="G43" i="5" s="1"/>
  <c r="G28" i="9"/>
  <c r="G41" i="9" s="1"/>
  <c r="G42" i="9" s="1"/>
  <c r="G29" i="1"/>
  <c r="H27" i="1" l="1"/>
  <c r="G42" i="1"/>
  <c r="G43" i="1" s="1"/>
  <c r="H24" i="9"/>
  <c r="H16" i="9"/>
  <c r="H23" i="1"/>
  <c r="H22" i="1"/>
  <c r="H20" i="9"/>
  <c r="H16" i="8"/>
  <c r="H23" i="9"/>
  <c r="H26" i="9"/>
  <c r="H31" i="9"/>
  <c r="H33" i="9" s="1"/>
  <c r="G48" i="9"/>
  <c r="H40" i="9"/>
  <c r="H35" i="9"/>
  <c r="H37" i="9" s="1"/>
  <c r="H41" i="9"/>
  <c r="H17" i="9"/>
  <c r="H18" i="9"/>
  <c r="H22" i="9"/>
  <c r="H27" i="9"/>
  <c r="H21" i="9"/>
  <c r="H25" i="9"/>
  <c r="H15" i="9"/>
  <c r="H26" i="1"/>
  <c r="H28" i="1"/>
  <c r="H15" i="1"/>
  <c r="H41" i="1"/>
  <c r="G49" i="1"/>
  <c r="H32" i="1"/>
  <c r="H34" i="1" s="1"/>
  <c r="H36" i="1"/>
  <c r="H38" i="1" s="1"/>
  <c r="H20" i="1"/>
  <c r="H25" i="1"/>
  <c r="H19" i="1"/>
  <c r="H16" i="1"/>
  <c r="H21" i="1"/>
  <c r="H24" i="1"/>
  <c r="H42" i="1" l="1"/>
  <c r="H43" i="1" s="1"/>
  <c r="H28" i="9"/>
  <c r="H42" i="8"/>
  <c r="H33" i="8"/>
  <c r="H35" i="8" s="1"/>
  <c r="H37" i="8"/>
  <c r="H39" i="8" s="1"/>
  <c r="G50" i="8"/>
  <c r="H43" i="8"/>
  <c r="H27" i="8"/>
  <c r="H21" i="8"/>
  <c r="H15" i="8"/>
  <c r="H17" i="8"/>
  <c r="H22" i="8"/>
  <c r="H28" i="8"/>
  <c r="H29" i="8"/>
  <c r="H20" i="8"/>
  <c r="H23" i="8"/>
  <c r="H25" i="8"/>
  <c r="H24" i="8"/>
  <c r="H26" i="8"/>
  <c r="H42" i="9"/>
  <c r="H29" i="1"/>
  <c r="H30" i="8" l="1"/>
  <c r="H44" i="1"/>
  <c r="H26" i="5"/>
  <c r="H43" i="9"/>
  <c r="H44" i="8"/>
  <c r="H23" i="3"/>
  <c r="H24" i="5" l="1"/>
  <c r="H20" i="5"/>
  <c r="G50" i="6"/>
  <c r="H38" i="6"/>
  <c r="H39" i="6" s="1"/>
  <c r="H35" i="6"/>
  <c r="H36" i="6" s="1"/>
  <c r="H42" i="6"/>
  <c r="H43" i="6"/>
  <c r="H23" i="6"/>
  <c r="H29" i="6"/>
  <c r="H24" i="6"/>
  <c r="H31" i="6"/>
  <c r="H26" i="6"/>
  <c r="H19" i="6"/>
  <c r="H20" i="6"/>
  <c r="H25" i="6"/>
  <c r="H30" i="6"/>
  <c r="H21" i="6"/>
  <c r="H18" i="6"/>
  <c r="H22" i="6"/>
  <c r="H14" i="6"/>
  <c r="H28" i="6"/>
  <c r="H27" i="6"/>
  <c r="H15" i="6"/>
  <c r="G49" i="5"/>
  <c r="H34" i="5"/>
  <c r="H35" i="5" s="1"/>
  <c r="H41" i="5"/>
  <c r="H37" i="5"/>
  <c r="H38" i="5" s="1"/>
  <c r="H42" i="5"/>
  <c r="H19" i="5"/>
  <c r="H25" i="5"/>
  <c r="H23" i="5"/>
  <c r="H21" i="5"/>
  <c r="H27" i="5"/>
  <c r="H22" i="5"/>
  <c r="H28" i="5"/>
  <c r="H30" i="5"/>
  <c r="H18" i="5"/>
  <c r="H29" i="5"/>
  <c r="H15" i="5"/>
  <c r="H14" i="7"/>
  <c r="H45" i="8"/>
  <c r="H43" i="3"/>
  <c r="H44" i="3"/>
  <c r="G52" i="3"/>
  <c r="H39" i="3"/>
  <c r="H40" i="3" s="1"/>
  <c r="H35" i="3"/>
  <c r="H37" i="3" s="1"/>
  <c r="H20" i="3"/>
  <c r="H22" i="3"/>
  <c r="H17" i="3"/>
  <c r="H31" i="3"/>
  <c r="H24" i="3"/>
  <c r="H21" i="3"/>
  <c r="H14" i="3"/>
  <c r="H16" i="3"/>
  <c r="H29" i="3"/>
  <c r="H27" i="3"/>
  <c r="H15" i="3"/>
  <c r="H26" i="3"/>
  <c r="H30" i="3"/>
  <c r="H25" i="3"/>
  <c r="H28" i="3"/>
  <c r="H32" i="3" l="1"/>
  <c r="H32" i="6"/>
  <c r="H31" i="5"/>
  <c r="H44" i="6"/>
  <c r="H45" i="3"/>
  <c r="H46" i="3" s="1"/>
  <c r="H43" i="5"/>
  <c r="G44" i="7"/>
  <c r="H32" i="7"/>
  <c r="H33" i="7" s="1"/>
  <c r="H29" i="7"/>
  <c r="H30" i="7" s="1"/>
  <c r="H36" i="7"/>
  <c r="H37" i="7"/>
  <c r="H25" i="7"/>
  <c r="H23" i="7"/>
  <c r="H20" i="7"/>
  <c r="H24" i="7"/>
  <c r="H15" i="7"/>
  <c r="H18" i="7"/>
  <c r="H22" i="7"/>
  <c r="H19" i="7"/>
  <c r="H21" i="7"/>
  <c r="H26" i="4"/>
  <c r="H36" i="4"/>
  <c r="H37" i="4" s="1"/>
  <c r="H20" i="4"/>
  <c r="H25" i="4"/>
  <c r="H21" i="4"/>
  <c r="H28" i="4"/>
  <c r="H19" i="4"/>
  <c r="G48" i="4"/>
  <c r="H41" i="4"/>
  <c r="H29" i="4"/>
  <c r="H15" i="4"/>
  <c r="H23" i="4"/>
  <c r="H33" i="4"/>
  <c r="H34" i="4" s="1"/>
  <c r="H16" i="4"/>
  <c r="H27" i="4"/>
  <c r="H22" i="4"/>
  <c r="H40" i="4"/>
  <c r="H42" i="4" s="1"/>
  <c r="H24" i="4"/>
  <c r="H14" i="4"/>
  <c r="H26" i="7" l="1"/>
  <c r="H30" i="4"/>
  <c r="H43" i="4" s="1"/>
  <c r="H44" i="5"/>
  <c r="H38" i="7"/>
  <c r="H45" i="6"/>
  <c r="H39" i="7"/>
</calcChain>
</file>

<file path=xl/sharedStrings.xml><?xml version="1.0" encoding="utf-8"?>
<sst xmlns="http://schemas.openxmlformats.org/spreadsheetml/2006/main" count="544" uniqueCount="122">
  <si>
    <t>The IL&amp;FS Financial Centre, 7th Floor, Plot C-22, G-Block, Bandra Kurla Complex, Bandra East, Mumbai-400051 (www.ilfsinfrafund.com)</t>
  </si>
  <si>
    <t>IL&amp;FS  Infrastructure Debt Fund Series 1A</t>
  </si>
  <si>
    <t>Sr. No.</t>
  </si>
  <si>
    <t>Name of Instrument</t>
  </si>
  <si>
    <t>Rating</t>
  </si>
  <si>
    <t>ISIN</t>
  </si>
  <si>
    <t>Quantity</t>
  </si>
  <si>
    <t>Market value</t>
  </si>
  <si>
    <t>% to Net Assets</t>
  </si>
  <si>
    <r>
      <t>(</t>
    </r>
    <r>
      <rPr>
        <b/>
        <sz val="12"/>
        <color indexed="9"/>
        <rFont val="Rupee Foradian"/>
        <family val="2"/>
      </rPr>
      <t>`</t>
    </r>
    <r>
      <rPr>
        <b/>
        <sz val="12"/>
        <color indexed="9"/>
        <rFont val="Times New Roman"/>
        <family val="1"/>
      </rPr>
      <t xml:space="preserve"> In lakhs)</t>
    </r>
  </si>
  <si>
    <t>Debt Instrument-Listed</t>
  </si>
  <si>
    <t>ICRA BB+</t>
  </si>
  <si>
    <t>INE810V08023</t>
  </si>
  <si>
    <t>Bhilwara Green Energy Limited</t>
  </si>
  <si>
    <t>ICRA BBB</t>
  </si>
  <si>
    <t>INE030N07019</t>
  </si>
  <si>
    <t>Debt Instrument-Privately Placed-Unlisted</t>
  </si>
  <si>
    <t>Clean Max Enviro Energy Solutions Private Limited</t>
  </si>
  <si>
    <t>ICRA BBB+</t>
  </si>
  <si>
    <t>INE647U07015</t>
  </si>
  <si>
    <t>Bhilangana Hydro Power Limited</t>
  </si>
  <si>
    <t>CARE A</t>
  </si>
  <si>
    <t>INE453I07153</t>
  </si>
  <si>
    <t>INE453I07146</t>
  </si>
  <si>
    <t>INE453I07161</t>
  </si>
  <si>
    <t>INE453I07138</t>
  </si>
  <si>
    <t>Abhitech Developers Private Limited</t>
  </si>
  <si>
    <t>Unrated</t>
  </si>
  <si>
    <t>INE683V07026</t>
  </si>
  <si>
    <t>INE01F007012</t>
  </si>
  <si>
    <t>CARE A- (SO)</t>
  </si>
  <si>
    <t>INE437M07034</t>
  </si>
  <si>
    <t>CARE BBB-</t>
  </si>
  <si>
    <t>Time Technoplast Limited</t>
  </si>
  <si>
    <t>DB Power (Madhya Pradesh) Limited</t>
  </si>
  <si>
    <t>Total</t>
  </si>
  <si>
    <t>Money Market Instruments</t>
  </si>
  <si>
    <t>Collateralised Borrowing &amp; Lending Obligation (CBLO)</t>
  </si>
  <si>
    <t>CBLO Margin</t>
  </si>
  <si>
    <t>Others</t>
  </si>
  <si>
    <t>Net Receivable/(Payable)</t>
  </si>
  <si>
    <t>Cash &amp; Cash Equivalents</t>
  </si>
  <si>
    <t>Grand Total</t>
  </si>
  <si>
    <t>Mutual Fund investments are subject to market risks, read all scheme related documents carefully</t>
  </si>
  <si>
    <t>IL&amp;FS  Infrastructure Debt Fund Series 1B</t>
  </si>
  <si>
    <t>IL&amp;FS  Infrastructure Debt Fund Series 1BIL&amp;FS Solar Power Limited</t>
  </si>
  <si>
    <t>ICRA BB+ (SO)</t>
  </si>
  <si>
    <t>INE656Y08016</t>
  </si>
  <si>
    <t>IL&amp;FS  Infrastructure Debt Fund Series 1BIL&amp;FS Wind Energy Limited</t>
  </si>
  <si>
    <t>INE810V08031</t>
  </si>
  <si>
    <t>IL&amp;FS  Infrastructure Debt Fund Series 1BIL&amp;FS Wind Energy Limited.</t>
  </si>
  <si>
    <t>IL&amp;FS  Infrastructure Debt Fund Series 1BBhilwara Green Energy Limited</t>
  </si>
  <si>
    <t>INE030N07027</t>
  </si>
  <si>
    <t>INE434K07027</t>
  </si>
  <si>
    <t>IL&amp;FS  Infrastructure Debt Fund Series 1BBhilangana Hydro Power Limited</t>
  </si>
  <si>
    <t>IL&amp;FS  Infrastructure Debt Fund Series 1BAD Hydro Power Limited</t>
  </si>
  <si>
    <t>INE572H07020</t>
  </si>
  <si>
    <t>IL&amp;FS  Infrastructure Debt Fund Series 1BBG Wind Power Limited</t>
  </si>
  <si>
    <t>INE131S07022</t>
  </si>
  <si>
    <t>IL&amp;FS  Infrastructure Debt Fund Series 1BGHV Hospitality India Pvt Limited</t>
  </si>
  <si>
    <t>IL&amp;FS  Infrastructure Debt Fund Series 1B Babcock Borsig Limited</t>
  </si>
  <si>
    <t>INE434K07019</t>
  </si>
  <si>
    <t>IL&amp;FS  Infrastructure Debt Fund Series 1BAMRI Hospitals Limited</t>
  </si>
  <si>
    <t>INE437M07042</t>
  </si>
  <si>
    <t>IL&amp;FS  Infrastructure Debt Fund Series 1BAbhitech Developers Private Limited</t>
  </si>
  <si>
    <t>INE683V07018</t>
  </si>
  <si>
    <t>IL&amp;FS  Infrastructure Debt Fund Series 1BWilliamson Magor &amp; Co. Limited</t>
  </si>
  <si>
    <t>Williamson Magor &amp; Co. Limited</t>
  </si>
  <si>
    <t>Sector / Rating</t>
  </si>
  <si>
    <t>Percent</t>
  </si>
  <si>
    <t>CRISIL A1+</t>
  </si>
  <si>
    <t>India Rating BBB+</t>
  </si>
  <si>
    <t>Cash &amp; Equivalent</t>
  </si>
  <si>
    <t>Net Receivable/Payable</t>
  </si>
  <si>
    <t>IL&amp;FS  Infrastructure Debt Fund Series 1C</t>
  </si>
  <si>
    <t>INE030N07035</t>
  </si>
  <si>
    <t>INE810V08015</t>
  </si>
  <si>
    <t>Kanchanjunga Power Company Private Limited</t>
  </si>
  <si>
    <t>INE117N07014</t>
  </si>
  <si>
    <t>INE572H07038</t>
  </si>
  <si>
    <t>INE437M07059</t>
  </si>
  <si>
    <t>INE086A07141</t>
  </si>
  <si>
    <t>IL&amp;FS  Infrastructure Debt Fund Series 2A</t>
  </si>
  <si>
    <t>INE882W07014</t>
  </si>
  <si>
    <t>INE882W07022</t>
  </si>
  <si>
    <t>INE311I07088</t>
  </si>
  <si>
    <t>INE311I07096</t>
  </si>
  <si>
    <t>Kaynes Technology India Private Limited</t>
  </si>
  <si>
    <t>INE918Z07019</t>
  </si>
  <si>
    <t>IL&amp;FS  Infrastructure Debt Fund Series 2B</t>
  </si>
  <si>
    <t>INE437M07075</t>
  </si>
  <si>
    <t>INE117N07030</t>
  </si>
  <si>
    <t>IL&amp;FS  Infrastructure Debt Fund Series 2C</t>
  </si>
  <si>
    <t>INE437M07083</t>
  </si>
  <si>
    <t>INE117N07048</t>
  </si>
  <si>
    <t xml:space="preserve">Collateralised Borrowing &amp; Lending Obligation </t>
  </si>
  <si>
    <t>IL&amp;FS  Infrastructure Debt Fund Series 3A</t>
  </si>
  <si>
    <t>INE437M07067</t>
  </si>
  <si>
    <t>IL&amp;FS  Infrastructure Debt Fund Series 3B</t>
  </si>
  <si>
    <t>INE117N07022</t>
  </si>
  <si>
    <t>Ghv Hospitality (India) Private Limited</t>
  </si>
  <si>
    <t>Amri Hospital Limited</t>
  </si>
  <si>
    <t>INE131S07014</t>
  </si>
  <si>
    <t>Ad Hydro Power Ltd</t>
  </si>
  <si>
    <t>Babcock Borsing Limited</t>
  </si>
  <si>
    <t>Tanglin Developments Limited</t>
  </si>
  <si>
    <t>Janaadhar (India) Private Limited</t>
  </si>
  <si>
    <t>INE453I07120</t>
  </si>
  <si>
    <t>Electrolsteel Casting Ltd</t>
  </si>
  <si>
    <t>CRISIL (AA-)</t>
  </si>
  <si>
    <t>CARE  BBB +</t>
  </si>
  <si>
    <t>IND A(SO)</t>
  </si>
  <si>
    <t>BWR A+</t>
  </si>
  <si>
    <t>[ICRA]BBB -</t>
  </si>
  <si>
    <t>BWR A+ (SO)</t>
  </si>
  <si>
    <t>CARE BBB+</t>
  </si>
  <si>
    <t>INE210A07014</t>
  </si>
  <si>
    <t>Monthly  Portfolio statement as on October 31, 2018</t>
  </si>
  <si>
    <t>N.A.</t>
  </si>
  <si>
    <t>IL&amp;FS Wind Energy Limited</t>
  </si>
  <si>
    <t>BG Wind Power Limited</t>
  </si>
  <si>
    <t>IL&amp;FS Solar Power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</si>
</sst>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_ * #,##0_)_£_ ;_ * \(#,##0\)_£_ ;_ * &quot;-&quot;??_)_£_ ;_ @_ "/>
    <numFmt numFmtId="167" formatCode="#,##0.00_ ;\-#,##0.00\ "/>
  </numFmts>
  <fonts count="27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b/>
      <sz val="12"/>
      <color indexed="62"/>
      <name val="Times New Roman"/>
      <family val="1"/>
    </font>
    <font>
      <sz val="12"/>
      <color indexed="62"/>
      <name val="Times New Roman"/>
      <family val="1"/>
    </font>
    <font>
      <b/>
      <sz val="12"/>
      <color indexed="9"/>
      <name val="Rupee Foradian"/>
      <family val="2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3" fillId="3" borderId="0" applyNumberFormat="0" applyBorder="0" applyAlignment="0" applyProtection="0"/>
    <xf numFmtId="0" fontId="14" fillId="6" borderId="4" applyNumberFormat="0" applyAlignment="0" applyProtection="0"/>
    <xf numFmtId="0" fontId="15" fillId="7" borderId="7" applyNumberFormat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4" applyNumberFormat="0" applyAlignment="0" applyProtection="0"/>
    <xf numFmtId="0" fontId="22" fillId="0" borderId="6" applyNumberFormat="0" applyFill="0" applyAlignment="0" applyProtection="0"/>
    <xf numFmtId="0" fontId="23" fillId="4" borderId="0" applyNumberFormat="0" applyBorder="0" applyAlignment="0" applyProtection="0"/>
    <xf numFmtId="0" fontId="1" fillId="0" borderId="0"/>
    <xf numFmtId="0" fontId="11" fillId="0" borderId="0"/>
    <xf numFmtId="0" fontId="11" fillId="8" borderId="8" applyNumberFormat="0" applyFont="0" applyAlignment="0" applyProtection="0"/>
    <xf numFmtId="0" fontId="24" fillId="6" borderId="5" applyNumberFormat="0" applyAlignment="0" applyProtection="0"/>
    <xf numFmtId="9" fontId="1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177">
    <xf numFmtId="0" fontId="0" fillId="0" borderId="0" xfId="0"/>
    <xf numFmtId="0" fontId="2" fillId="0" borderId="0" xfId="0" applyFont="1" applyFill="1" applyBorder="1"/>
    <xf numFmtId="165" fontId="2" fillId="0" borderId="0" xfId="1" applyNumberFormat="1" applyFont="1" applyFill="1" applyBorder="1"/>
    <xf numFmtId="10" fontId="2" fillId="0" borderId="0" xfId="2" applyNumberFormat="1" applyFont="1" applyFill="1" applyBorder="1"/>
    <xf numFmtId="0" fontId="2" fillId="0" borderId="0" xfId="0" applyFont="1" applyBorder="1"/>
    <xf numFmtId="10" fontId="2" fillId="0" borderId="0" xfId="2" applyNumberFormat="1" applyFont="1" applyBorder="1"/>
    <xf numFmtId="0" fontId="2" fillId="0" borderId="13" xfId="0" applyFont="1" applyFill="1" applyBorder="1" applyAlignment="1">
      <alignment horizontal="center"/>
    </xf>
    <xf numFmtId="14" fontId="4" fillId="0" borderId="0" xfId="0" applyNumberFormat="1" applyFont="1" applyFill="1" applyBorder="1" applyAlignment="1"/>
    <xf numFmtId="14" fontId="4" fillId="0" borderId="0" xfId="0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10" fontId="2" fillId="0" borderId="14" xfId="2" applyNumberFormat="1" applyFont="1" applyFill="1" applyBorder="1" applyAlignment="1">
      <alignment horizontal="right"/>
    </xf>
    <xf numFmtId="166" fontId="3" fillId="33" borderId="0" xfId="1" applyNumberFormat="1" applyFont="1" applyFill="1" applyBorder="1" applyAlignment="1">
      <alignment horizontal="center" vertical="top" wrapText="1"/>
    </xf>
    <xf numFmtId="39" fontId="3" fillId="33" borderId="0" xfId="1" applyNumberFormat="1" applyFont="1" applyFill="1" applyBorder="1" applyAlignment="1">
      <alignment horizontal="center" vertical="top" wrapText="1"/>
    </xf>
    <xf numFmtId="164" fontId="3" fillId="0" borderId="0" xfId="1" applyFont="1" applyFill="1" applyBorder="1" applyAlignment="1">
      <alignment horizontal="center" vertical="top" wrapText="1"/>
    </xf>
    <xf numFmtId="10" fontId="2" fillId="0" borderId="0" xfId="0" applyNumberFormat="1" applyFont="1" applyBorder="1"/>
    <xf numFmtId="0" fontId="2" fillId="0" borderId="13" xfId="0" applyFont="1" applyFill="1" applyBorder="1"/>
    <xf numFmtId="39" fontId="2" fillId="0" borderId="0" xfId="0" applyNumberFormat="1" applyFont="1" applyFill="1" applyBorder="1"/>
    <xf numFmtId="10" fontId="2" fillId="0" borderId="14" xfId="0" applyNumberFormat="1" applyFont="1" applyFill="1" applyBorder="1"/>
    <xf numFmtId="0" fontId="7" fillId="0" borderId="0" xfId="0" applyFont="1" applyFill="1" applyBorder="1"/>
    <xf numFmtId="0" fontId="2" fillId="0" borderId="0" xfId="0" applyFont="1"/>
    <xf numFmtId="4" fontId="2" fillId="0" borderId="0" xfId="0" applyNumberFormat="1" applyFont="1" applyFill="1" applyBorder="1"/>
    <xf numFmtId="0" fontId="2" fillId="0" borderId="13" xfId="0" applyFont="1" applyBorder="1"/>
    <xf numFmtId="0" fontId="8" fillId="0" borderId="0" xfId="0" applyFont="1" applyFill="1" applyBorder="1"/>
    <xf numFmtId="164" fontId="9" fillId="0" borderId="0" xfId="1" applyFont="1" applyFill="1" applyBorder="1"/>
    <xf numFmtId="0" fontId="9" fillId="34" borderId="0" xfId="0" applyFont="1" applyFill="1" applyBorder="1"/>
    <xf numFmtId="39" fontId="9" fillId="34" borderId="0" xfId="0" applyNumberFormat="1" applyFont="1" applyFill="1" applyBorder="1"/>
    <xf numFmtId="10" fontId="9" fillId="34" borderId="0" xfId="0" applyNumberFormat="1" applyFont="1" applyFill="1" applyBorder="1"/>
    <xf numFmtId="0" fontId="9" fillId="0" borderId="0" xfId="0" applyFont="1" applyFill="1" applyBorder="1"/>
    <xf numFmtId="4" fontId="2" fillId="0" borderId="0" xfId="0" applyNumberFormat="1" applyFont="1" applyBorder="1"/>
    <xf numFmtId="165" fontId="2" fillId="0" borderId="0" xfId="0" applyNumberFormat="1" applyFont="1" applyBorder="1"/>
    <xf numFmtId="39" fontId="9" fillId="0" borderId="0" xfId="0" applyNumberFormat="1" applyFont="1" applyFill="1" applyBorder="1"/>
    <xf numFmtId="10" fontId="9" fillId="0" borderId="14" xfId="0" applyNumberFormat="1" applyFont="1" applyFill="1" applyBorder="1"/>
    <xf numFmtId="164" fontId="2" fillId="0" borderId="0" xfId="1" applyFont="1" applyFill="1" applyBorder="1"/>
    <xf numFmtId="164" fontId="2" fillId="0" borderId="14" xfId="1" applyFont="1" applyFill="1" applyBorder="1"/>
    <xf numFmtId="4" fontId="9" fillId="34" borderId="0" xfId="1" applyNumberFormat="1" applyFont="1" applyFill="1" applyBorder="1"/>
    <xf numFmtId="10" fontId="9" fillId="34" borderId="14" xfId="1" applyNumberFormat="1" applyFont="1" applyFill="1" applyBorder="1"/>
    <xf numFmtId="10" fontId="9" fillId="0" borderId="14" xfId="1" applyNumberFormat="1" applyFont="1" applyFill="1" applyBorder="1"/>
    <xf numFmtId="10" fontId="2" fillId="0" borderId="14" xfId="0" applyNumberFormat="1" applyFont="1" applyFill="1" applyBorder="1" applyAlignment="1">
      <alignment horizontal="right"/>
    </xf>
    <xf numFmtId="39" fontId="2" fillId="0" borderId="0" xfId="0" applyNumberFormat="1" applyFont="1" applyFill="1" applyBorder="1" applyAlignment="1"/>
    <xf numFmtId="0" fontId="3" fillId="33" borderId="0" xfId="0" applyFont="1" applyFill="1" applyBorder="1"/>
    <xf numFmtId="39" fontId="3" fillId="33" borderId="0" xfId="0" applyNumberFormat="1" applyFont="1" applyFill="1" applyBorder="1"/>
    <xf numFmtId="10" fontId="3" fillId="33" borderId="14" xfId="2" applyNumberFormat="1" applyFont="1" applyFill="1" applyBorder="1"/>
    <xf numFmtId="0" fontId="3" fillId="0" borderId="0" xfId="0" applyFont="1" applyFill="1" applyBorder="1"/>
    <xf numFmtId="39" fontId="3" fillId="0" borderId="0" xfId="0" applyNumberFormat="1" applyFont="1" applyFill="1" applyBorder="1"/>
    <xf numFmtId="10" fontId="3" fillId="0" borderId="14" xfId="2" applyNumberFormat="1" applyFont="1" applyFill="1" applyBorder="1"/>
    <xf numFmtId="0" fontId="7" fillId="0" borderId="0" xfId="3" applyFont="1" applyFill="1" applyBorder="1"/>
    <xf numFmtId="0" fontId="2" fillId="0" borderId="14" xfId="0" applyFont="1" applyFill="1" applyBorder="1"/>
    <xf numFmtId="10" fontId="2" fillId="0" borderId="0" xfId="0" applyNumberFormat="1" applyFont="1" applyFill="1" applyBorder="1"/>
    <xf numFmtId="4" fontId="2" fillId="0" borderId="0" xfId="1" applyNumberFormat="1" applyFont="1" applyFill="1" applyBorder="1"/>
    <xf numFmtId="0" fontId="2" fillId="0" borderId="0" xfId="0" applyFont="1" applyFill="1"/>
    <xf numFmtId="165" fontId="2" fillId="0" borderId="0" xfId="1" applyNumberFormat="1" applyFont="1" applyFill="1"/>
    <xf numFmtId="10" fontId="2" fillId="0" borderId="0" xfId="2" applyNumberFormat="1" applyFont="1" applyFill="1"/>
    <xf numFmtId="10" fontId="2" fillId="0" borderId="0" xfId="2" applyNumberFormat="1" applyFont="1"/>
    <xf numFmtId="0" fontId="9" fillId="0" borderId="0" xfId="0" applyFont="1" applyFill="1" applyBorder="1" applyAlignment="1">
      <alignment horizontal="left" vertical="top"/>
    </xf>
    <xf numFmtId="10" fontId="9" fillId="0" borderId="0" xfId="2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10" fontId="2" fillId="0" borderId="0" xfId="0" applyNumberFormat="1" applyFont="1"/>
    <xf numFmtId="3" fontId="2" fillId="0" borderId="0" xfId="0" applyNumberFormat="1" applyFont="1" applyFill="1" applyBorder="1"/>
    <xf numFmtId="39" fontId="2" fillId="0" borderId="0" xfId="0" applyNumberFormat="1" applyFont="1" applyFill="1"/>
    <xf numFmtId="4" fontId="2" fillId="0" borderId="0" xfId="0" applyNumberFormat="1" applyFont="1" applyFill="1"/>
    <xf numFmtId="0" fontId="9" fillId="35" borderId="0" xfId="0" applyFont="1" applyFill="1" applyBorder="1"/>
    <xf numFmtId="39" fontId="9" fillId="35" borderId="0" xfId="0" applyNumberFormat="1" applyFont="1" applyFill="1" applyBorder="1"/>
    <xf numFmtId="10" fontId="9" fillId="35" borderId="14" xfId="2" applyNumberFormat="1" applyFont="1" applyFill="1" applyBorder="1"/>
    <xf numFmtId="4" fontId="9" fillId="0" borderId="0" xfId="0" applyNumberFormat="1" applyFont="1" applyFill="1" applyBorder="1"/>
    <xf numFmtId="167" fontId="2" fillId="0" borderId="0" xfId="0" applyNumberFormat="1" applyFont="1" applyFill="1"/>
    <xf numFmtId="3" fontId="2" fillId="0" borderId="0" xfId="0" applyNumberFormat="1" applyFont="1" applyFill="1"/>
    <xf numFmtId="164" fontId="9" fillId="34" borderId="0" xfId="1" applyFont="1" applyFill="1" applyBorder="1"/>
    <xf numFmtId="10" fontId="9" fillId="34" borderId="14" xfId="0" applyNumberFormat="1" applyFont="1" applyFill="1" applyBorder="1" applyAlignment="1">
      <alignment horizontal="right"/>
    </xf>
    <xf numFmtId="10" fontId="9" fillId="34" borderId="14" xfId="0" applyNumberFormat="1" applyFont="1" applyFill="1" applyBorder="1"/>
    <xf numFmtId="4" fontId="2" fillId="0" borderId="0" xfId="0" applyNumberFormat="1" applyFont="1"/>
    <xf numFmtId="165" fontId="2" fillId="0" borderId="0" xfId="1" applyNumberFormat="1" applyFont="1"/>
    <xf numFmtId="0" fontId="9" fillId="0" borderId="0" xfId="0" applyFont="1" applyBorder="1" applyAlignment="1">
      <alignment horizontal="left" vertical="top"/>
    </xf>
    <xf numFmtId="10" fontId="9" fillId="0" borderId="0" xfId="2" applyNumberFormat="1" applyFont="1" applyBorder="1" applyAlignment="1">
      <alignment horizontal="left" vertical="top"/>
    </xf>
    <xf numFmtId="39" fontId="2" fillId="0" borderId="0" xfId="0" applyNumberFormat="1" applyFont="1" applyBorder="1"/>
    <xf numFmtId="10" fontId="2" fillId="0" borderId="14" xfId="0" applyNumberFormat="1" applyFont="1" applyBorder="1"/>
    <xf numFmtId="0" fontId="0" fillId="0" borderId="0" xfId="0" applyFont="1"/>
    <xf numFmtId="167" fontId="2" fillId="0" borderId="0" xfId="0" applyNumberFormat="1" applyFont="1" applyFill="1" applyBorder="1"/>
    <xf numFmtId="164" fontId="2" fillId="0" borderId="0" xfId="1" applyFont="1" applyBorder="1"/>
    <xf numFmtId="165" fontId="9" fillId="34" borderId="0" xfId="1" applyNumberFormat="1" applyFont="1" applyFill="1" applyBorder="1"/>
    <xf numFmtId="4" fontId="3" fillId="33" borderId="14" xfId="2" applyNumberFormat="1" applyFont="1" applyFill="1" applyBorder="1"/>
    <xf numFmtId="4" fontId="3" fillId="0" borderId="0" xfId="2" applyNumberFormat="1" applyFont="1" applyFill="1" applyBorder="1"/>
    <xf numFmtId="10" fontId="3" fillId="0" borderId="0" xfId="2" applyNumberFormat="1" applyFont="1" applyFill="1" applyBorder="1"/>
    <xf numFmtId="165" fontId="2" fillId="0" borderId="0" xfId="32" applyNumberFormat="1" applyFont="1" applyFill="1" applyBorder="1"/>
    <xf numFmtId="10" fontId="2" fillId="0" borderId="0" xfId="46" applyNumberFormat="1" applyFont="1" applyFill="1" applyBorder="1"/>
    <xf numFmtId="10" fontId="2" fillId="0" borderId="0" xfId="46" applyNumberFormat="1" applyFont="1" applyBorder="1"/>
    <xf numFmtId="165" fontId="4" fillId="0" borderId="0" xfId="32" applyNumberFormat="1" applyFont="1" applyFill="1" applyBorder="1" applyAlignment="1">
      <alignment horizontal="center"/>
    </xf>
    <xf numFmtId="10" fontId="2" fillId="0" borderId="14" xfId="46" applyNumberFormat="1" applyFont="1" applyFill="1" applyBorder="1" applyAlignment="1">
      <alignment horizontal="right"/>
    </xf>
    <xf numFmtId="166" fontId="3" fillId="33" borderId="0" xfId="32" applyNumberFormat="1" applyFont="1" applyFill="1" applyBorder="1" applyAlignment="1">
      <alignment horizontal="center" vertical="top" wrapText="1"/>
    </xf>
    <xf numFmtId="39" fontId="3" fillId="33" borderId="0" xfId="32" applyNumberFormat="1" applyFont="1" applyFill="1" applyBorder="1" applyAlignment="1">
      <alignment horizontal="center" vertical="top" wrapText="1"/>
    </xf>
    <xf numFmtId="164" fontId="3" fillId="0" borderId="0" xfId="32" applyFont="1" applyFill="1" applyBorder="1" applyAlignment="1">
      <alignment horizontal="center" vertical="top" wrapText="1"/>
    </xf>
    <xf numFmtId="10" fontId="2" fillId="0" borderId="14" xfId="0" applyNumberFormat="1" applyFont="1" applyFill="1" applyBorder="1" applyAlignment="1">
      <alignment vertical="top"/>
    </xf>
    <xf numFmtId="10" fontId="9" fillId="34" borderId="14" xfId="46" applyNumberFormat="1" applyFont="1" applyFill="1" applyBorder="1"/>
    <xf numFmtId="167" fontId="2" fillId="0" borderId="0" xfId="0" applyNumberFormat="1" applyFont="1" applyBorder="1"/>
    <xf numFmtId="9" fontId="9" fillId="0" borderId="14" xfId="46" applyFont="1" applyFill="1" applyBorder="1"/>
    <xf numFmtId="164" fontId="2" fillId="0" borderId="0" xfId="32" applyFont="1" applyFill="1" applyBorder="1"/>
    <xf numFmtId="10" fontId="9" fillId="0" borderId="0" xfId="46" applyNumberFormat="1" applyFont="1" applyFill="1" applyBorder="1" applyAlignment="1">
      <alignment horizontal="left" vertical="top"/>
    </xf>
    <xf numFmtId="164" fontId="9" fillId="34" borderId="0" xfId="32" applyFont="1" applyFill="1" applyBorder="1"/>
    <xf numFmtId="39" fontId="2" fillId="35" borderId="0" xfId="0" applyNumberFormat="1" applyFont="1" applyFill="1" applyBorder="1"/>
    <xf numFmtId="10" fontId="3" fillId="33" borderId="14" xfId="46" applyNumberFormat="1" applyFont="1" applyFill="1" applyBorder="1"/>
    <xf numFmtId="10" fontId="3" fillId="0" borderId="14" xfId="46" applyNumberFormat="1" applyFont="1" applyFill="1" applyBorder="1"/>
    <xf numFmtId="4" fontId="2" fillId="0" borderId="0" xfId="32" applyNumberFormat="1" applyFont="1" applyFill="1" applyBorder="1"/>
    <xf numFmtId="0" fontId="2" fillId="0" borderId="0" xfId="0" applyFont="1" applyFill="1" applyBorder="1" applyAlignment="1">
      <alignment vertical="top"/>
    </xf>
    <xf numFmtId="165" fontId="2" fillId="0" borderId="0" xfId="32" applyNumberFormat="1" applyFont="1" applyFill="1" applyBorder="1" applyAlignment="1">
      <alignment vertical="top"/>
    </xf>
    <xf numFmtId="10" fontId="2" fillId="0" borderId="0" xfId="46" applyNumberFormat="1" applyFont="1" applyFill="1" applyBorder="1" applyAlignment="1">
      <alignment vertical="top"/>
    </xf>
    <xf numFmtId="0" fontId="2" fillId="0" borderId="0" xfId="0" applyFont="1" applyBorder="1" applyAlignment="1">
      <alignment vertical="top"/>
    </xf>
    <xf numFmtId="10" fontId="2" fillId="0" borderId="0" xfId="46" applyNumberFormat="1" applyFont="1" applyBorder="1" applyAlignment="1">
      <alignment vertical="top"/>
    </xf>
    <xf numFmtId="0" fontId="2" fillId="0" borderId="1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  <xf numFmtId="10" fontId="2" fillId="0" borderId="0" xfId="0" applyNumberFormat="1" applyFont="1" applyBorder="1" applyAlignment="1">
      <alignment vertical="top"/>
    </xf>
    <xf numFmtId="10" fontId="2" fillId="0" borderId="0" xfId="0" applyNumberFormat="1" applyFont="1" applyFill="1" applyBorder="1" applyAlignment="1">
      <alignment vertical="top"/>
    </xf>
    <xf numFmtId="0" fontId="3" fillId="0" borderId="13" xfId="0" applyFont="1" applyFill="1" applyBorder="1" applyAlignment="1">
      <alignment horizontal="center" vertical="top" wrapText="1"/>
    </xf>
    <xf numFmtId="166" fontId="3" fillId="0" borderId="0" xfId="32" applyNumberFormat="1" applyFont="1" applyFill="1" applyBorder="1" applyAlignment="1">
      <alignment horizontal="center" vertical="top" wrapText="1"/>
    </xf>
    <xf numFmtId="39" fontId="6" fillId="0" borderId="0" xfId="32" applyNumberFormat="1" applyFont="1" applyFill="1" applyBorder="1" applyAlignment="1">
      <alignment horizontal="center" vertical="top" wrapText="1"/>
    </xf>
    <xf numFmtId="10" fontId="3" fillId="0" borderId="14" xfId="46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/>
    </xf>
    <xf numFmtId="39" fontId="2" fillId="0" borderId="0" xfId="0" applyNumberFormat="1" applyFont="1" applyFill="1" applyBorder="1" applyAlignment="1">
      <alignment vertical="top"/>
    </xf>
    <xf numFmtId="3" fontId="2" fillId="0" borderId="0" xfId="0" applyNumberFormat="1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167" fontId="2" fillId="0" borderId="0" xfId="0" applyNumberFormat="1" applyFont="1" applyFill="1" applyBorder="1" applyAlignment="1">
      <alignment vertical="top"/>
    </xf>
    <xf numFmtId="39" fontId="9" fillId="0" borderId="0" xfId="0" applyNumberFormat="1" applyFont="1" applyFill="1" applyBorder="1" applyAlignment="1">
      <alignment vertical="top"/>
    </xf>
    <xf numFmtId="10" fontId="9" fillId="0" borderId="14" xfId="0" applyNumberFormat="1" applyFont="1" applyFill="1" applyBorder="1" applyAlignment="1">
      <alignment vertical="top"/>
    </xf>
    <xf numFmtId="0" fontId="2" fillId="0" borderId="13" xfId="0" applyFont="1" applyBorder="1" applyAlignment="1">
      <alignment vertical="top"/>
    </xf>
    <xf numFmtId="0" fontId="9" fillId="34" borderId="0" xfId="0" applyFont="1" applyFill="1" applyBorder="1" applyAlignment="1">
      <alignment vertical="top"/>
    </xf>
    <xf numFmtId="164" fontId="9" fillId="34" borderId="0" xfId="32" applyFont="1" applyFill="1" applyBorder="1" applyAlignment="1">
      <alignment vertical="top"/>
    </xf>
    <xf numFmtId="10" fontId="9" fillId="34" borderId="14" xfId="46" applyNumberFormat="1" applyFont="1" applyFill="1" applyBorder="1" applyAlignment="1">
      <alignment vertical="top"/>
    </xf>
    <xf numFmtId="10" fontId="9" fillId="34" borderId="14" xfId="32" applyNumberFormat="1" applyFont="1" applyFill="1" applyBorder="1" applyAlignment="1">
      <alignment vertical="top"/>
    </xf>
    <xf numFmtId="39" fontId="9" fillId="34" borderId="0" xfId="0" applyNumberFormat="1" applyFont="1" applyFill="1" applyBorder="1" applyAlignment="1">
      <alignment vertical="top"/>
    </xf>
    <xf numFmtId="0" fontId="3" fillId="33" borderId="0" xfId="0" applyFont="1" applyFill="1" applyBorder="1" applyAlignment="1">
      <alignment vertical="top"/>
    </xf>
    <xf numFmtId="39" fontId="3" fillId="33" borderId="0" xfId="0" applyNumberFormat="1" applyFont="1" applyFill="1" applyBorder="1" applyAlignment="1">
      <alignment vertical="top"/>
    </xf>
    <xf numFmtId="10" fontId="3" fillId="33" borderId="14" xfId="46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39" fontId="3" fillId="0" borderId="0" xfId="0" applyNumberFormat="1" applyFont="1" applyFill="1" applyBorder="1" applyAlignment="1">
      <alignment vertical="top"/>
    </xf>
    <xf numFmtId="10" fontId="3" fillId="0" borderId="14" xfId="46" applyNumberFormat="1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165" fontId="2" fillId="0" borderId="0" xfId="32" applyNumberFormat="1" applyFont="1" applyBorder="1" applyAlignment="1">
      <alignment vertical="top"/>
    </xf>
    <xf numFmtId="10" fontId="9" fillId="0" borderId="0" xfId="46" applyNumberFormat="1" applyFont="1" applyBorder="1" applyAlignment="1">
      <alignment horizontal="left" vertical="top"/>
    </xf>
    <xf numFmtId="39" fontId="2" fillId="0" borderId="0" xfId="0" applyNumberFormat="1" applyFont="1" applyBorder="1" applyAlignment="1">
      <alignment vertical="top"/>
    </xf>
    <xf numFmtId="10" fontId="2" fillId="0" borderId="14" xfId="0" applyNumberFormat="1" applyFont="1" applyBorder="1" applyAlignment="1">
      <alignment vertical="top"/>
    </xf>
    <xf numFmtId="10" fontId="9" fillId="34" borderId="14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165" fontId="9" fillId="34" borderId="0" xfId="32" applyNumberFormat="1" applyFont="1" applyFill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0" fontId="2" fillId="0" borderId="14" xfId="0" applyFont="1" applyBorder="1" applyAlignment="1">
      <alignment vertical="top"/>
    </xf>
    <xf numFmtId="164" fontId="2" fillId="0" borderId="14" xfId="32" applyFont="1" applyFill="1" applyBorder="1"/>
    <xf numFmtId="10" fontId="9" fillId="34" borderId="14" xfId="32" applyNumberFormat="1" applyFont="1" applyFill="1" applyBorder="1"/>
    <xf numFmtId="164" fontId="9" fillId="0" borderId="0" xfId="32" applyFont="1" applyFill="1" applyBorder="1"/>
    <xf numFmtId="10" fontId="9" fillId="0" borderId="14" xfId="32" applyNumberFormat="1" applyFont="1" applyFill="1" applyBorder="1"/>
    <xf numFmtId="167" fontId="0" fillId="0" borderId="0" xfId="0" applyNumberFormat="1"/>
    <xf numFmtId="165" fontId="0" fillId="0" borderId="0" xfId="0" applyNumberFormat="1"/>
    <xf numFmtId="0" fontId="0" fillId="0" borderId="0" xfId="0" applyFill="1"/>
    <xf numFmtId="167" fontId="0" fillId="0" borderId="0" xfId="0" applyNumberFormat="1" applyFill="1"/>
    <xf numFmtId="165" fontId="2" fillId="0" borderId="0" xfId="0" applyNumberFormat="1" applyFont="1" applyFill="1" applyBorder="1"/>
    <xf numFmtId="164" fontId="2" fillId="0" borderId="0" xfId="1" applyFont="1" applyFill="1" applyBorder="1" applyAlignment="1">
      <alignment vertical="top"/>
    </xf>
    <xf numFmtId="0" fontId="3" fillId="33" borderId="10" xfId="0" applyFont="1" applyFill="1" applyBorder="1" applyAlignment="1">
      <alignment horizontal="center" vertical="top" wrapText="1"/>
    </xf>
    <xf numFmtId="0" fontId="3" fillId="33" borderId="11" xfId="0" applyFont="1" applyFill="1" applyBorder="1" applyAlignment="1">
      <alignment horizontal="center" vertical="top" wrapText="1"/>
    </xf>
    <xf numFmtId="0" fontId="3" fillId="33" borderId="12" xfId="0" applyFont="1" applyFill="1" applyBorder="1" applyAlignment="1">
      <alignment horizontal="center" vertical="top" wrapText="1"/>
    </xf>
    <xf numFmtId="0" fontId="3" fillId="33" borderId="13" xfId="0" applyFont="1" applyFill="1" applyBorder="1" applyAlignment="1">
      <alignment horizontal="center" vertical="center" wrapText="1"/>
    </xf>
    <xf numFmtId="0" fontId="3" fillId="33" borderId="0" xfId="0" applyFont="1" applyFill="1" applyBorder="1" applyAlignment="1">
      <alignment horizontal="center" vertical="center" wrapText="1"/>
    </xf>
    <xf numFmtId="0" fontId="3" fillId="33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3" fillId="33" borderId="13" xfId="0" applyFont="1" applyFill="1" applyBorder="1" applyAlignment="1">
      <alignment horizontal="center" vertical="top" wrapText="1"/>
    </xf>
    <xf numFmtId="166" fontId="3" fillId="33" borderId="0" xfId="1" applyNumberFormat="1" applyFont="1" applyFill="1" applyBorder="1" applyAlignment="1">
      <alignment horizontal="center" vertical="top" wrapText="1"/>
    </xf>
    <xf numFmtId="10" fontId="3" fillId="33" borderId="14" xfId="2" applyNumberFormat="1" applyFont="1" applyFill="1" applyBorder="1" applyAlignment="1">
      <alignment horizontal="center" vertical="top" wrapText="1"/>
    </xf>
    <xf numFmtId="0" fontId="3" fillId="33" borderId="10" xfId="0" applyFont="1" applyFill="1" applyBorder="1" applyAlignment="1">
      <alignment horizontal="center" vertical="center" wrapText="1"/>
    </xf>
    <xf numFmtId="0" fontId="3" fillId="33" borderId="11" xfId="0" applyFont="1" applyFill="1" applyBorder="1" applyAlignment="1">
      <alignment horizontal="center" vertical="center" wrapText="1"/>
    </xf>
    <xf numFmtId="0" fontId="3" fillId="33" borderId="12" xfId="0" applyFont="1" applyFill="1" applyBorder="1" applyAlignment="1">
      <alignment horizontal="center" vertical="center" wrapText="1"/>
    </xf>
    <xf numFmtId="166" fontId="3" fillId="33" borderId="0" xfId="32" applyNumberFormat="1" applyFont="1" applyFill="1" applyBorder="1" applyAlignment="1">
      <alignment horizontal="center" vertical="top" wrapText="1"/>
    </xf>
    <xf numFmtId="10" fontId="3" fillId="33" borderId="14" xfId="46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</cellXfs>
  <cellStyles count="49">
    <cellStyle name="_x000a_386grabber=m" xfId="4"/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" xfId="1" builtinId="3"/>
    <cellStyle name="Comma 2" xfId="32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3"/>
    <cellStyle name="Normal 3" xfId="42"/>
    <cellStyle name="Normal 4" xfId="43"/>
    <cellStyle name="Note 2" xfId="44"/>
    <cellStyle name="Output 2" xfId="45"/>
    <cellStyle name="Percent" xfId="2" builtinId="5"/>
    <cellStyle name="Percent 2" xfId="46"/>
    <cellStyle name="Total 2" xfId="47"/>
    <cellStyle name="Warning Text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0</xdr:row>
      <xdr:rowOff>0</xdr:rowOff>
    </xdr:from>
    <xdr:to>
      <xdr:col>5</xdr:col>
      <xdr:colOff>268124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0</xdr:row>
      <xdr:rowOff>0</xdr:rowOff>
    </xdr:from>
    <xdr:to>
      <xdr:col>5</xdr:col>
      <xdr:colOff>505592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0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0</xdr:row>
      <xdr:rowOff>0</xdr:rowOff>
    </xdr:from>
    <xdr:to>
      <xdr:col>5</xdr:col>
      <xdr:colOff>409575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004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0</xdr:row>
      <xdr:rowOff>0</xdr:rowOff>
    </xdr:from>
    <xdr:to>
      <xdr:col>5</xdr:col>
      <xdr:colOff>550480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0</xdr:row>
      <xdr:rowOff>0</xdr:rowOff>
    </xdr:from>
    <xdr:to>
      <xdr:col>5</xdr:col>
      <xdr:colOff>607868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0</xdr:row>
      <xdr:rowOff>0</xdr:rowOff>
    </xdr:from>
    <xdr:to>
      <xdr:col>5</xdr:col>
      <xdr:colOff>561428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0</xdr:row>
      <xdr:rowOff>0</xdr:rowOff>
    </xdr:from>
    <xdr:to>
      <xdr:col>5</xdr:col>
      <xdr:colOff>555735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0</xdr:row>
      <xdr:rowOff>0</xdr:rowOff>
    </xdr:from>
    <xdr:to>
      <xdr:col>5</xdr:col>
      <xdr:colOff>492782</xdr:colOff>
      <xdr:row>3</xdr:row>
      <xdr:rowOff>0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00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49"/>
  <sheetViews>
    <sheetView tabSelected="1" view="pageBreakPreview" topLeftCell="B1" zoomScale="87" zoomScaleNormal="85" zoomScaleSheetLayoutView="87" workbookViewId="0">
      <selection activeCell="C46" sqref="C46"/>
    </sheetView>
  </sheetViews>
  <sheetFormatPr defaultRowHeight="15.75" x14ac:dyDescent="0.25"/>
  <cols>
    <col min="1" max="1" width="20.5703125" style="1" hidden="1" customWidth="1"/>
    <col min="2" max="2" width="7.5703125" style="1" customWidth="1"/>
    <col min="3" max="3" width="58.7109375" style="1" customWidth="1"/>
    <col min="4" max="4" width="20" style="1" bestFit="1" customWidth="1"/>
    <col min="5" max="5" width="16.28515625" style="1" customWidth="1"/>
    <col min="6" max="6" width="18.42578125" style="2" customWidth="1"/>
    <col min="7" max="7" width="16.85546875" style="1" customWidth="1"/>
    <col min="8" max="8" width="14.7109375" style="1" customWidth="1"/>
    <col min="9" max="9" width="16.28515625" style="1" bestFit="1" customWidth="1"/>
    <col min="10" max="10" width="19.85546875" style="1" hidden="1" customWidth="1"/>
    <col min="11" max="11" width="9.140625" style="3" hidden="1" customWidth="1"/>
    <col min="12" max="12" width="15.7109375" style="1" customWidth="1"/>
    <col min="13" max="13" width="25.7109375" style="1" bestFit="1" customWidth="1"/>
    <col min="14" max="14" width="12.42578125" style="1" bestFit="1" customWidth="1"/>
    <col min="15" max="15" width="9.42578125" style="1" bestFit="1" customWidth="1"/>
    <col min="16" max="16" width="9.28515625" style="1" bestFit="1" customWidth="1"/>
    <col min="17" max="16384" width="9.140625" style="1"/>
  </cols>
  <sheetData>
    <row r="5" spans="1:12" x14ac:dyDescent="0.25">
      <c r="B5" s="1" t="s">
        <v>0</v>
      </c>
    </row>
    <row r="7" spans="1:12" s="4" customFormat="1" ht="15.75" customHeight="1" x14ac:dyDescent="0.25">
      <c r="B7" s="157" t="s">
        <v>1</v>
      </c>
      <c r="C7" s="158"/>
      <c r="D7" s="158"/>
      <c r="E7" s="158"/>
      <c r="F7" s="158"/>
      <c r="G7" s="158"/>
      <c r="H7" s="159"/>
      <c r="I7" s="1"/>
      <c r="K7" s="5"/>
      <c r="L7" s="1"/>
    </row>
    <row r="8" spans="1:12" s="4" customFormat="1" ht="15.75" customHeight="1" x14ac:dyDescent="0.25">
      <c r="B8" s="160" t="s">
        <v>117</v>
      </c>
      <c r="C8" s="161"/>
      <c r="D8" s="161"/>
      <c r="E8" s="161"/>
      <c r="F8" s="161"/>
      <c r="G8" s="161"/>
      <c r="H8" s="162"/>
      <c r="I8" s="1"/>
      <c r="K8" s="5"/>
      <c r="L8" s="1"/>
    </row>
    <row r="9" spans="1:12" x14ac:dyDescent="0.25">
      <c r="B9" s="163"/>
      <c r="C9" s="164"/>
      <c r="D9" s="164"/>
      <c r="E9" s="164"/>
      <c r="F9" s="164"/>
      <c r="G9" s="164"/>
      <c r="H9" s="165"/>
    </row>
    <row r="10" spans="1:12" x14ac:dyDescent="0.25">
      <c r="B10" s="6"/>
      <c r="C10" s="7"/>
      <c r="D10" s="8"/>
      <c r="E10" s="8"/>
      <c r="F10" s="9"/>
      <c r="G10" s="10"/>
      <c r="H10" s="11"/>
    </row>
    <row r="11" spans="1:12" s="4" customFormat="1" x14ac:dyDescent="0.25">
      <c r="B11" s="166" t="s">
        <v>2</v>
      </c>
      <c r="C11" s="167" t="s">
        <v>3</v>
      </c>
      <c r="D11" s="167" t="s">
        <v>4</v>
      </c>
      <c r="E11" s="12" t="s">
        <v>5</v>
      </c>
      <c r="F11" s="167" t="s">
        <v>6</v>
      </c>
      <c r="G11" s="13" t="s">
        <v>7</v>
      </c>
      <c r="H11" s="168" t="s">
        <v>8</v>
      </c>
      <c r="I11" s="14"/>
      <c r="J11" s="15"/>
      <c r="K11" s="5"/>
      <c r="L11" s="14"/>
    </row>
    <row r="12" spans="1:12" x14ac:dyDescent="0.25">
      <c r="B12" s="166"/>
      <c r="C12" s="167"/>
      <c r="D12" s="167"/>
      <c r="E12" s="12"/>
      <c r="F12" s="167"/>
      <c r="G12" s="13" t="s">
        <v>9</v>
      </c>
      <c r="H12" s="168"/>
    </row>
    <row r="13" spans="1:12" x14ac:dyDescent="0.25">
      <c r="B13" s="16"/>
      <c r="G13" s="17"/>
      <c r="H13" s="18"/>
    </row>
    <row r="14" spans="1:12" x14ac:dyDescent="0.25">
      <c r="B14" s="16"/>
      <c r="C14" s="19" t="s">
        <v>10</v>
      </c>
      <c r="G14" s="17"/>
      <c r="H14" s="18"/>
    </row>
    <row r="15" spans="1:12" x14ac:dyDescent="0.25">
      <c r="A15" s="1" t="str">
        <f>+$B$7&amp;C15</f>
        <v>IL&amp;FS  Infrastructure Debt Fund Series 1AIL&amp;FS Wind Energy Limited</v>
      </c>
      <c r="B15" s="16">
        <v>1</v>
      </c>
      <c r="C15" s="1" t="s">
        <v>119</v>
      </c>
      <c r="D15" s="20" t="s">
        <v>11</v>
      </c>
      <c r="E15" s="1" t="s">
        <v>12</v>
      </c>
      <c r="F15" s="2">
        <v>715</v>
      </c>
      <c r="G15" s="17">
        <v>9148.3882699999995</v>
      </c>
      <c r="H15" s="18">
        <f>+G15/$G$44</f>
        <v>0.23262524001651044</v>
      </c>
      <c r="L15" s="21"/>
    </row>
    <row r="16" spans="1:12" x14ac:dyDescent="0.25">
      <c r="A16" s="1" t="str">
        <f t="shared" ref="A16:A27" si="0">+$B$7&amp;C16</f>
        <v>IL&amp;FS  Infrastructure Debt Fund Series 1ABhilwara Green Energy Limited</v>
      </c>
      <c r="B16" s="16">
        <v>2</v>
      </c>
      <c r="C16" s="1" t="s">
        <v>13</v>
      </c>
      <c r="D16" s="20" t="s">
        <v>14</v>
      </c>
      <c r="E16" s="1" t="s">
        <v>15</v>
      </c>
      <c r="F16" s="2">
        <v>638797</v>
      </c>
      <c r="G16" s="17">
        <v>399.24812500000002</v>
      </c>
      <c r="H16" s="18">
        <f>+G16/$G$44</f>
        <v>1.0152082330045964E-2</v>
      </c>
      <c r="L16" s="21"/>
    </row>
    <row r="17" spans="1:16" x14ac:dyDescent="0.25">
      <c r="A17" s="1" t="str">
        <f t="shared" si="0"/>
        <v>IL&amp;FS  Infrastructure Debt Fund Series 1A</v>
      </c>
      <c r="B17" s="16"/>
      <c r="G17" s="17"/>
      <c r="H17" s="18"/>
      <c r="L17" s="21"/>
    </row>
    <row r="18" spans="1:16" x14ac:dyDescent="0.25">
      <c r="A18" s="1" t="str">
        <f t="shared" si="0"/>
        <v>IL&amp;FS  Infrastructure Debt Fund Series 1ADebt Instrument-Privately Placed-Unlisted</v>
      </c>
      <c r="B18" s="16"/>
      <c r="C18" s="19" t="s">
        <v>16</v>
      </c>
      <c r="G18" s="17"/>
      <c r="H18" s="18"/>
      <c r="L18" s="21"/>
    </row>
    <row r="19" spans="1:16" x14ac:dyDescent="0.25">
      <c r="A19" s="1" t="str">
        <f t="shared" si="0"/>
        <v>IL&amp;FS  Infrastructure Debt Fund Series 1ADB Power (Madhya Pradesh) Limited</v>
      </c>
      <c r="B19" s="16">
        <v>3</v>
      </c>
      <c r="C19" s="23" t="s">
        <v>34</v>
      </c>
      <c r="D19" s="20" t="s">
        <v>27</v>
      </c>
      <c r="E19" s="1" t="s">
        <v>118</v>
      </c>
      <c r="F19" s="2">
        <v>0</v>
      </c>
      <c r="G19" s="17">
        <v>10014.941360000001</v>
      </c>
      <c r="H19" s="18">
        <f t="shared" ref="H19:H28" si="1">+G19/$G$44</f>
        <v>0.25465995417587123</v>
      </c>
      <c r="L19" s="21"/>
    </row>
    <row r="20" spans="1:16" x14ac:dyDescent="0.25">
      <c r="A20" s="1" t="str">
        <f t="shared" si="0"/>
        <v>IL&amp;FS  Infrastructure Debt Fund Series 1AClean Max Enviro Energy Solutions Private Limited</v>
      </c>
      <c r="B20" s="16">
        <v>4</v>
      </c>
      <c r="C20" s="1" t="s">
        <v>17</v>
      </c>
      <c r="D20" s="20" t="s">
        <v>18</v>
      </c>
      <c r="E20" s="1" t="s">
        <v>19</v>
      </c>
      <c r="F20" s="2">
        <v>574</v>
      </c>
      <c r="G20" s="17">
        <v>5739.9999900000003</v>
      </c>
      <c r="H20" s="18">
        <f t="shared" si="1"/>
        <v>0.14595673423123279</v>
      </c>
      <c r="L20" s="21"/>
    </row>
    <row r="21" spans="1:16" x14ac:dyDescent="0.25">
      <c r="A21" s="1" t="str">
        <f>+$B$7&amp;C21</f>
        <v>IL&amp;FS  Infrastructure Debt Fund Series 1AAbhitech Developers Private Limited</v>
      </c>
      <c r="B21" s="16">
        <v>5</v>
      </c>
      <c r="C21" s="1" t="s">
        <v>26</v>
      </c>
      <c r="D21" s="20" t="s">
        <v>27</v>
      </c>
      <c r="E21" s="1" t="s">
        <v>28</v>
      </c>
      <c r="F21" s="2">
        <v>481900</v>
      </c>
      <c r="G21" s="17">
        <v>4819</v>
      </c>
      <c r="H21" s="18">
        <f t="shared" si="1"/>
        <v>0.12253754416126938</v>
      </c>
      <c r="L21" s="21"/>
    </row>
    <row r="22" spans="1:16" x14ac:dyDescent="0.25">
      <c r="A22" s="1" t="str">
        <f>+$B$7&amp;C22</f>
        <v>IL&amp;FS  Infrastructure Debt Fund Series 1ABhilangana Hydro Power Limited</v>
      </c>
      <c r="B22" s="16">
        <v>6</v>
      </c>
      <c r="C22" s="1" t="s">
        <v>20</v>
      </c>
      <c r="D22" s="20" t="s">
        <v>21</v>
      </c>
      <c r="E22" s="1" t="s">
        <v>22</v>
      </c>
      <c r="F22" s="2">
        <v>200</v>
      </c>
      <c r="G22" s="17">
        <v>2000</v>
      </c>
      <c r="H22" s="18">
        <f t="shared" si="1"/>
        <v>5.0856005047217011E-2</v>
      </c>
      <c r="L22" s="21"/>
    </row>
    <row r="23" spans="1:16" x14ac:dyDescent="0.25">
      <c r="A23" s="1" t="str">
        <f>+$B$7&amp;C23</f>
        <v>IL&amp;FS  Infrastructure Debt Fund Series 1AGhv Hospitality (India) Private Limited</v>
      </c>
      <c r="B23" s="16">
        <v>7</v>
      </c>
      <c r="C23" s="1" t="s">
        <v>100</v>
      </c>
      <c r="D23" s="20" t="s">
        <v>27</v>
      </c>
      <c r="E23" s="1" t="s">
        <v>29</v>
      </c>
      <c r="F23" s="2">
        <v>180</v>
      </c>
      <c r="G23" s="17">
        <v>1817.9630099999999</v>
      </c>
      <c r="H23" s="18">
        <f t="shared" si="1"/>
        <v>4.6227168006106913E-2</v>
      </c>
      <c r="L23" s="21"/>
    </row>
    <row r="24" spans="1:16" x14ac:dyDescent="0.25">
      <c r="A24" s="1" t="str">
        <f t="shared" si="0"/>
        <v>IL&amp;FS  Infrastructure Debt Fund Series 1ABhilangana Hydro Power Limited</v>
      </c>
      <c r="B24" s="16">
        <v>8</v>
      </c>
      <c r="C24" s="1" t="s">
        <v>20</v>
      </c>
      <c r="D24" s="20" t="s">
        <v>21</v>
      </c>
      <c r="E24" s="1" t="s">
        <v>23</v>
      </c>
      <c r="F24" s="2">
        <v>65</v>
      </c>
      <c r="G24" s="17">
        <v>650</v>
      </c>
      <c r="H24" s="18">
        <f t="shared" si="1"/>
        <v>1.6528201640345529E-2</v>
      </c>
      <c r="L24" s="21"/>
    </row>
    <row r="25" spans="1:16" x14ac:dyDescent="0.25">
      <c r="A25" s="1" t="str">
        <f t="shared" si="0"/>
        <v>IL&amp;FS  Infrastructure Debt Fund Series 1AAmri Hospital Limited</v>
      </c>
      <c r="B25" s="16">
        <v>9</v>
      </c>
      <c r="C25" s="1" t="s">
        <v>101</v>
      </c>
      <c r="D25" s="20" t="s">
        <v>30</v>
      </c>
      <c r="E25" s="1" t="s">
        <v>31</v>
      </c>
      <c r="F25" s="2">
        <v>175</v>
      </c>
      <c r="G25" s="17">
        <v>508.78733499999998</v>
      </c>
      <c r="H25" s="18">
        <f t="shared" si="1"/>
        <v>1.2937445638360046E-2</v>
      </c>
      <c r="L25" s="21"/>
    </row>
    <row r="26" spans="1:16" x14ac:dyDescent="0.25">
      <c r="A26" s="1" t="str">
        <f t="shared" si="0"/>
        <v>IL&amp;FS  Infrastructure Debt Fund Series 1ABhilangana Hydro Power Limited</v>
      </c>
      <c r="B26" s="16">
        <v>10</v>
      </c>
      <c r="C26" s="1" t="s">
        <v>20</v>
      </c>
      <c r="D26" s="20" t="s">
        <v>21</v>
      </c>
      <c r="E26" s="1" t="s">
        <v>24</v>
      </c>
      <c r="F26" s="2">
        <v>42</v>
      </c>
      <c r="G26" s="17">
        <v>420</v>
      </c>
      <c r="H26" s="18">
        <f t="shared" si="1"/>
        <v>1.0679761059915572E-2</v>
      </c>
      <c r="L26" s="21"/>
    </row>
    <row r="27" spans="1:16" x14ac:dyDescent="0.25">
      <c r="A27" s="1" t="str">
        <f t="shared" si="0"/>
        <v>IL&amp;FS  Infrastructure Debt Fund Series 1ABG Wind Power Limited</v>
      </c>
      <c r="B27" s="16">
        <v>11</v>
      </c>
      <c r="C27" s="1" t="s">
        <v>120</v>
      </c>
      <c r="D27" s="20" t="s">
        <v>32</v>
      </c>
      <c r="E27" s="1" t="s">
        <v>102</v>
      </c>
      <c r="F27" s="2">
        <v>44220</v>
      </c>
      <c r="G27" s="17">
        <v>110.55</v>
      </c>
      <c r="H27" s="18">
        <f t="shared" si="1"/>
        <v>2.8110656789849201E-3</v>
      </c>
      <c r="L27" s="21"/>
    </row>
    <row r="28" spans="1:16" x14ac:dyDescent="0.25">
      <c r="B28" s="22">
        <v>12</v>
      </c>
      <c r="C28" s="1" t="s">
        <v>33</v>
      </c>
      <c r="D28" s="20" t="s">
        <v>109</v>
      </c>
      <c r="E28" s="1" t="s">
        <v>118</v>
      </c>
      <c r="F28" s="2">
        <v>0</v>
      </c>
      <c r="G28" s="17">
        <v>1.1900000000000001E-2</v>
      </c>
      <c r="H28" s="18">
        <f t="shared" si="1"/>
        <v>3.0259323003094124E-7</v>
      </c>
      <c r="L28" s="21"/>
    </row>
    <row r="29" spans="1:16" s="4" customFormat="1" x14ac:dyDescent="0.25">
      <c r="B29" s="22"/>
      <c r="C29" s="25" t="s">
        <v>35</v>
      </c>
      <c r="D29" s="25"/>
      <c r="E29" s="25"/>
      <c r="F29" s="25"/>
      <c r="G29" s="26">
        <f>SUM(G15:G28)</f>
        <v>35628.889990000003</v>
      </c>
      <c r="H29" s="27">
        <f>SUM(H15:H28)</f>
        <v>0.90597150457908981</v>
      </c>
      <c r="I29" s="28"/>
      <c r="K29" s="5"/>
      <c r="L29" s="1"/>
      <c r="M29" s="29"/>
      <c r="N29" s="30"/>
      <c r="P29" s="30">
        <f>+N29-O29</f>
        <v>0</v>
      </c>
    </row>
    <row r="30" spans="1:16" s="4" customFormat="1" x14ac:dyDescent="0.25">
      <c r="B30" s="22"/>
      <c r="C30" s="28"/>
      <c r="D30" s="28"/>
      <c r="E30" s="28"/>
      <c r="F30" s="28"/>
      <c r="G30" s="31"/>
      <c r="H30" s="32"/>
      <c r="I30" s="28"/>
      <c r="K30" s="5"/>
      <c r="L30" s="1"/>
    </row>
    <row r="31" spans="1:16" s="4" customFormat="1" x14ac:dyDescent="0.25">
      <c r="B31" s="22"/>
      <c r="C31" s="19" t="s">
        <v>36</v>
      </c>
      <c r="D31" s="1"/>
      <c r="E31" s="1"/>
      <c r="F31" s="1"/>
      <c r="G31" s="17"/>
      <c r="H31" s="18"/>
      <c r="I31" s="28"/>
      <c r="K31" s="5"/>
      <c r="L31" s="1"/>
    </row>
    <row r="32" spans="1:16" s="4" customFormat="1" x14ac:dyDescent="0.25">
      <c r="B32" s="22"/>
      <c r="C32" s="4" t="s">
        <v>37</v>
      </c>
      <c r="D32" s="33"/>
      <c r="E32" s="33"/>
      <c r="F32" s="33"/>
      <c r="G32" s="17">
        <v>3400</v>
      </c>
      <c r="H32" s="18">
        <f>+G32/$G$44</f>
        <v>8.6455208580268922E-2</v>
      </c>
      <c r="I32" s="28"/>
      <c r="K32" s="5"/>
      <c r="L32" s="1"/>
    </row>
    <row r="33" spans="2:13" s="4" customFormat="1" x14ac:dyDescent="0.25">
      <c r="B33" s="22"/>
      <c r="C33" s="1"/>
      <c r="D33" s="1"/>
      <c r="E33" s="1"/>
      <c r="F33" s="1"/>
      <c r="G33" s="33"/>
      <c r="H33" s="34"/>
      <c r="I33" s="28"/>
      <c r="K33" s="5"/>
      <c r="L33" s="1"/>
    </row>
    <row r="34" spans="2:13" x14ac:dyDescent="0.25">
      <c r="B34" s="16"/>
      <c r="C34" s="25" t="s">
        <v>35</v>
      </c>
      <c r="D34" s="25"/>
      <c r="E34" s="25"/>
      <c r="F34" s="25"/>
      <c r="G34" s="35">
        <f>SUM(G32:G33)</f>
        <v>3400</v>
      </c>
      <c r="H34" s="36">
        <f>SUM(H32:H33)</f>
        <v>8.6455208580268922E-2</v>
      </c>
    </row>
    <row r="35" spans="2:13" x14ac:dyDescent="0.25">
      <c r="B35" s="16"/>
      <c r="C35" s="28"/>
      <c r="D35" s="28"/>
      <c r="E35" s="28"/>
      <c r="F35" s="28"/>
      <c r="G35" s="24"/>
      <c r="H35" s="37"/>
    </row>
    <row r="36" spans="2:13" x14ac:dyDescent="0.25">
      <c r="B36" s="16"/>
      <c r="C36" s="19" t="s">
        <v>38</v>
      </c>
      <c r="D36" s="33"/>
      <c r="E36" s="33"/>
      <c r="G36" s="17">
        <v>20.5</v>
      </c>
      <c r="H36" s="18">
        <f>+G36/$G$44</f>
        <v>5.2127405173397437E-4</v>
      </c>
    </row>
    <row r="37" spans="2:13" x14ac:dyDescent="0.25">
      <c r="B37" s="16"/>
      <c r="C37" s="19"/>
      <c r="D37" s="33"/>
      <c r="E37" s="33"/>
      <c r="G37" s="17"/>
      <c r="H37" s="38"/>
    </row>
    <row r="38" spans="2:13" s="4" customFormat="1" x14ac:dyDescent="0.25">
      <c r="B38" s="22"/>
      <c r="C38" s="25" t="s">
        <v>35</v>
      </c>
      <c r="D38" s="25"/>
      <c r="E38" s="25"/>
      <c r="F38" s="25"/>
      <c r="G38" s="26">
        <f>SUM(G36:G37)</f>
        <v>20.5</v>
      </c>
      <c r="H38" s="27">
        <f>SUM(H36:H37)</f>
        <v>5.2127405173397437E-4</v>
      </c>
      <c r="I38" s="28"/>
      <c r="K38" s="5"/>
      <c r="L38" s="1"/>
    </row>
    <row r="39" spans="2:13" x14ac:dyDescent="0.25">
      <c r="B39" s="16"/>
      <c r="G39" s="17"/>
      <c r="H39" s="18"/>
    </row>
    <row r="40" spans="2:13" x14ac:dyDescent="0.25">
      <c r="B40" s="16"/>
      <c r="C40" s="19" t="s">
        <v>39</v>
      </c>
      <c r="G40" s="17"/>
      <c r="H40" s="18"/>
    </row>
    <row r="41" spans="2:13" x14ac:dyDescent="0.25">
      <c r="B41" s="16">
        <v>1</v>
      </c>
      <c r="C41" s="1" t="s">
        <v>40</v>
      </c>
      <c r="D41" s="33"/>
      <c r="E41" s="33"/>
      <c r="G41" s="17">
        <f>-55.380104-13.78383</f>
        <v>-69.163933999999998</v>
      </c>
      <c r="H41" s="18">
        <f>+G41/$G$44</f>
        <v>-1.7587006882946921E-3</v>
      </c>
    </row>
    <row r="42" spans="2:13" x14ac:dyDescent="0.25">
      <c r="B42" s="16">
        <v>2</v>
      </c>
      <c r="C42" s="1" t="s">
        <v>41</v>
      </c>
      <c r="D42" s="33"/>
      <c r="E42" s="33"/>
      <c r="G42" s="39">
        <f>+G44-G34-G38-G41-G29</f>
        <v>346.49648429999797</v>
      </c>
      <c r="H42" s="18">
        <f>+G42/$G$44</f>
        <v>8.8107134772018227E-3</v>
      </c>
    </row>
    <row r="43" spans="2:13" s="4" customFormat="1" x14ac:dyDescent="0.25">
      <c r="B43" s="22"/>
      <c r="C43" s="25" t="s">
        <v>35</v>
      </c>
      <c r="D43" s="25"/>
      <c r="E43" s="25"/>
      <c r="F43" s="25"/>
      <c r="G43" s="26">
        <f>SUM(G41:G42)</f>
        <v>277.33255029999799</v>
      </c>
      <c r="H43" s="27">
        <f>SUM(H41:H42)</f>
        <v>7.0520127889071305E-3</v>
      </c>
      <c r="I43" s="28"/>
      <c r="K43" s="5"/>
      <c r="L43" s="1"/>
    </row>
    <row r="44" spans="2:13" s="4" customFormat="1" x14ac:dyDescent="0.25">
      <c r="B44" s="22"/>
      <c r="C44" s="40" t="s">
        <v>42</v>
      </c>
      <c r="D44" s="40"/>
      <c r="E44" s="40"/>
      <c r="F44" s="40"/>
      <c r="G44" s="41">
        <v>39326.722540300005</v>
      </c>
      <c r="H44" s="42">
        <f>+H29+H34+H38+H43</f>
        <v>0.99999999999999978</v>
      </c>
      <c r="I44" s="43"/>
      <c r="K44" s="5"/>
      <c r="M44" s="29"/>
    </row>
    <row r="45" spans="2:13" x14ac:dyDescent="0.25">
      <c r="B45" s="16"/>
      <c r="C45" s="43"/>
      <c r="D45" s="43"/>
      <c r="E45" s="43"/>
      <c r="F45" s="43"/>
      <c r="G45" s="44"/>
      <c r="H45" s="45"/>
      <c r="I45" s="43"/>
      <c r="M45" s="21"/>
    </row>
    <row r="46" spans="2:13" x14ac:dyDescent="0.25">
      <c r="B46" s="16"/>
      <c r="C46" s="46" t="s">
        <v>43</v>
      </c>
      <c r="G46" s="21"/>
      <c r="H46" s="47"/>
    </row>
    <row r="47" spans="2:13" x14ac:dyDescent="0.25">
      <c r="K47" s="48"/>
    </row>
    <row r="48" spans="2:13" hidden="1" x14ac:dyDescent="0.25">
      <c r="F48" s="49">
        <v>3896342178.5700002</v>
      </c>
      <c r="G48" s="21">
        <f>+F48/100000</f>
        <v>38963.421785700004</v>
      </c>
    </row>
    <row r="49" spans="7:7" hidden="1" x14ac:dyDescent="0.25">
      <c r="G49" s="21">
        <f>+G44-G48</f>
        <v>363.3007546000008</v>
      </c>
    </row>
  </sheetData>
  <sortState ref="C19:H28">
    <sortCondition descending="1" ref="H19:H28"/>
  </sortState>
  <mergeCells count="8">
    <mergeCell ref="B7:H7"/>
    <mergeCell ref="B8:H8"/>
    <mergeCell ref="B9:H9"/>
    <mergeCell ref="B11:B12"/>
    <mergeCell ref="C11:C12"/>
    <mergeCell ref="D11:D12"/>
    <mergeCell ref="F11:F12"/>
    <mergeCell ref="H11:H12"/>
  </mergeCells>
  <pageMargins left="0" right="0" top="0" bottom="0" header="0" footer="0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view="pageBreakPreview" topLeftCell="B1" zoomScale="87" zoomScaleNormal="85" zoomScaleSheetLayoutView="87" workbookViewId="0">
      <selection activeCell="C25" sqref="C25"/>
    </sheetView>
  </sheetViews>
  <sheetFormatPr defaultRowHeight="15.75" x14ac:dyDescent="0.25"/>
  <cols>
    <col min="1" max="1" width="9.140625" style="50" hidden="1" customWidth="1"/>
    <col min="2" max="2" width="7.5703125" style="50" customWidth="1"/>
    <col min="3" max="3" width="58.7109375" style="50" customWidth="1"/>
    <col min="4" max="4" width="16.42578125" style="50" customWidth="1"/>
    <col min="5" max="5" width="16.28515625" style="50" customWidth="1"/>
    <col min="6" max="6" width="11" style="50" bestFit="1" customWidth="1"/>
    <col min="7" max="7" width="16.42578125" style="50" customWidth="1"/>
    <col min="8" max="8" width="14.7109375" style="50" customWidth="1"/>
    <col min="9" max="9" width="18.42578125" style="1" customWidth="1"/>
    <col min="10" max="10" width="17.42578125" style="50" hidden="1" customWidth="1"/>
    <col min="11" max="11" width="9.140625" style="52" hidden="1" customWidth="1"/>
    <col min="12" max="12" width="15.140625" style="1" hidden="1" customWidth="1"/>
    <col min="13" max="14" width="15.140625" style="50" hidden="1" customWidth="1"/>
    <col min="15" max="16" width="0" style="50" hidden="1" customWidth="1"/>
    <col min="17" max="17" width="17" style="50" bestFit="1" customWidth="1"/>
    <col min="18" max="18" width="10" style="50" bestFit="1" customWidth="1"/>
    <col min="19" max="19" width="9.28515625" style="50" bestFit="1" customWidth="1"/>
    <col min="20" max="16384" width="9.140625" style="50"/>
  </cols>
  <sheetData>
    <row r="1" spans="1:19" x14ac:dyDescent="0.25">
      <c r="F1" s="51"/>
    </row>
    <row r="2" spans="1:19" x14ac:dyDescent="0.25">
      <c r="F2" s="51"/>
    </row>
    <row r="3" spans="1:19" x14ac:dyDescent="0.25">
      <c r="F3" s="51"/>
    </row>
    <row r="4" spans="1:19" x14ac:dyDescent="0.25">
      <c r="F4" s="51"/>
    </row>
    <row r="5" spans="1:19" x14ac:dyDescent="0.25">
      <c r="B5" s="1" t="s">
        <v>0</v>
      </c>
      <c r="F5" s="51"/>
    </row>
    <row r="6" spans="1:19" s="20" customFormat="1" ht="15.75" customHeight="1" x14ac:dyDescent="0.25">
      <c r="B6" s="157" t="s">
        <v>44</v>
      </c>
      <c r="C6" s="158"/>
      <c r="D6" s="158"/>
      <c r="E6" s="158"/>
      <c r="F6" s="158"/>
      <c r="G6" s="158"/>
      <c r="H6" s="159"/>
      <c r="I6" s="1"/>
      <c r="K6" s="53"/>
      <c r="L6" s="1"/>
    </row>
    <row r="7" spans="1:19" s="20" customFormat="1" ht="15.75" customHeight="1" x14ac:dyDescent="0.25">
      <c r="B7" s="169" t="str">
        <f>+'1A'!B8:H8</f>
        <v>Monthly  Portfolio statement as on October 31, 2018</v>
      </c>
      <c r="C7" s="170"/>
      <c r="D7" s="170"/>
      <c r="E7" s="170"/>
      <c r="F7" s="170"/>
      <c r="G7" s="170"/>
      <c r="H7" s="171"/>
      <c r="I7" s="1"/>
      <c r="K7" s="53"/>
      <c r="L7" s="1"/>
    </row>
    <row r="8" spans="1:19" x14ac:dyDescent="0.25">
      <c r="B8" s="163"/>
      <c r="C8" s="164"/>
      <c r="D8" s="164"/>
      <c r="E8" s="164"/>
      <c r="F8" s="164"/>
      <c r="G8" s="164"/>
      <c r="H8" s="165"/>
      <c r="J8" s="54"/>
      <c r="K8" s="55"/>
    </row>
    <row r="9" spans="1:19" x14ac:dyDescent="0.25">
      <c r="B9" s="6"/>
      <c r="C9" s="56"/>
      <c r="D9" s="56"/>
      <c r="E9" s="56"/>
      <c r="F9" s="56"/>
      <c r="G9" s="56"/>
      <c r="H9" s="57"/>
      <c r="J9" s="54"/>
      <c r="K9" s="55"/>
    </row>
    <row r="10" spans="1:19" s="20" customFormat="1" x14ac:dyDescent="0.25">
      <c r="B10" s="166" t="s">
        <v>2</v>
      </c>
      <c r="C10" s="167" t="s">
        <v>3</v>
      </c>
      <c r="D10" s="167" t="s">
        <v>4</v>
      </c>
      <c r="E10" s="12" t="s">
        <v>5</v>
      </c>
      <c r="F10" s="167" t="s">
        <v>6</v>
      </c>
      <c r="G10" s="13" t="s">
        <v>7</v>
      </c>
      <c r="H10" s="168" t="s">
        <v>8</v>
      </c>
      <c r="I10" s="14"/>
      <c r="J10" s="58"/>
      <c r="K10" s="53"/>
      <c r="L10" s="14"/>
    </row>
    <row r="11" spans="1:19" s="20" customFormat="1" x14ac:dyDescent="0.25">
      <c r="B11" s="166"/>
      <c r="C11" s="167"/>
      <c r="D11" s="167"/>
      <c r="E11" s="12"/>
      <c r="F11" s="167"/>
      <c r="G11" s="13" t="s">
        <v>9</v>
      </c>
      <c r="H11" s="168"/>
      <c r="I11" s="14"/>
      <c r="J11" s="58"/>
      <c r="K11" s="53"/>
      <c r="L11" s="14"/>
    </row>
    <row r="12" spans="1:19" x14ac:dyDescent="0.25">
      <c r="B12" s="16"/>
      <c r="C12" s="1"/>
      <c r="D12" s="1"/>
      <c r="E12" s="1"/>
      <c r="F12" s="1"/>
      <c r="G12" s="17"/>
      <c r="H12" s="18"/>
    </row>
    <row r="13" spans="1:19" x14ac:dyDescent="0.25">
      <c r="B13" s="16"/>
      <c r="C13" s="19" t="s">
        <v>10</v>
      </c>
      <c r="D13" s="1"/>
      <c r="E13" s="1"/>
      <c r="F13" s="1"/>
      <c r="G13" s="17"/>
      <c r="H13" s="18"/>
    </row>
    <row r="14" spans="1:19" x14ac:dyDescent="0.25">
      <c r="A14" s="50" t="s">
        <v>45</v>
      </c>
      <c r="B14" s="16">
        <v>1</v>
      </c>
      <c r="C14" s="1" t="s">
        <v>121</v>
      </c>
      <c r="D14" s="1" t="s">
        <v>46</v>
      </c>
      <c r="E14" s="1" t="s">
        <v>47</v>
      </c>
      <c r="F14" s="59">
        <v>547</v>
      </c>
      <c r="G14" s="17">
        <v>6025.6920499999997</v>
      </c>
      <c r="H14" s="18">
        <f>+G14/$G$46</f>
        <v>0.15500987017962042</v>
      </c>
      <c r="S14" s="67"/>
    </row>
    <row r="15" spans="1:19" x14ac:dyDescent="0.25">
      <c r="A15" s="50" t="s">
        <v>48</v>
      </c>
      <c r="B15" s="16">
        <v>2</v>
      </c>
      <c r="C15" s="1" t="s">
        <v>119</v>
      </c>
      <c r="D15" s="1" t="s">
        <v>11</v>
      </c>
      <c r="E15" s="1" t="s">
        <v>49</v>
      </c>
      <c r="F15" s="59">
        <v>200</v>
      </c>
      <c r="G15" s="17">
        <v>2558.9897299999998</v>
      </c>
      <c r="H15" s="18">
        <f>+G15/$G$46</f>
        <v>6.5829561575135906E-2</v>
      </c>
      <c r="I15" s="60"/>
      <c r="S15" s="67"/>
    </row>
    <row r="16" spans="1:19" x14ac:dyDescent="0.25">
      <c r="A16" s="50" t="s">
        <v>50</v>
      </c>
      <c r="B16" s="16">
        <v>3</v>
      </c>
      <c r="C16" s="1" t="s">
        <v>13</v>
      </c>
      <c r="D16" s="1" t="s">
        <v>14</v>
      </c>
      <c r="E16" s="1" t="s">
        <v>52</v>
      </c>
      <c r="F16" s="59">
        <v>117143</v>
      </c>
      <c r="G16" s="17">
        <v>1171.4299100000001</v>
      </c>
      <c r="H16" s="18">
        <f>+G16/$G$46</f>
        <v>3.0134828790931066E-2</v>
      </c>
      <c r="I16" s="60"/>
      <c r="S16" s="67"/>
    </row>
    <row r="17" spans="1:21" x14ac:dyDescent="0.25">
      <c r="A17" s="50" t="s">
        <v>51</v>
      </c>
      <c r="B17" s="16">
        <v>4</v>
      </c>
      <c r="C17" s="1" t="s">
        <v>119</v>
      </c>
      <c r="D17" s="1" t="s">
        <v>11</v>
      </c>
      <c r="E17" s="1" t="s">
        <v>12</v>
      </c>
      <c r="F17" s="59">
        <v>35</v>
      </c>
      <c r="G17" s="17">
        <v>447.82319999999999</v>
      </c>
      <c r="H17" s="18">
        <f>+G17/$G$46</f>
        <v>1.1520173204905516E-2</v>
      </c>
      <c r="S17" s="67"/>
    </row>
    <row r="18" spans="1:21" x14ac:dyDescent="0.25">
      <c r="B18" s="16"/>
      <c r="C18" s="1"/>
      <c r="D18" s="1"/>
      <c r="E18" s="1"/>
      <c r="F18" s="59"/>
      <c r="G18" s="17"/>
      <c r="H18" s="18"/>
    </row>
    <row r="19" spans="1:21" x14ac:dyDescent="0.25">
      <c r="B19" s="16"/>
      <c r="C19" s="19" t="s">
        <v>16</v>
      </c>
      <c r="D19" s="1"/>
      <c r="E19" s="1"/>
      <c r="F19" s="2"/>
      <c r="G19" s="17"/>
      <c r="H19" s="18"/>
    </row>
    <row r="20" spans="1:21" x14ac:dyDescent="0.25">
      <c r="B20" s="16">
        <v>5</v>
      </c>
      <c r="C20" s="1" t="s">
        <v>67</v>
      </c>
      <c r="D20" s="1" t="s">
        <v>27</v>
      </c>
      <c r="E20" s="1" t="s">
        <v>116</v>
      </c>
      <c r="F20" s="59">
        <v>578</v>
      </c>
      <c r="G20" s="17">
        <v>5842.4310225999998</v>
      </c>
      <c r="H20" s="18">
        <f t="shared" ref="H20:H31" si="0">+G20/$G$46</f>
        <v>0.15029551242111899</v>
      </c>
    </row>
    <row r="21" spans="1:21" x14ac:dyDescent="0.25">
      <c r="A21" s="50" t="s">
        <v>54</v>
      </c>
      <c r="B21" s="16">
        <v>6</v>
      </c>
      <c r="C21" s="1" t="s">
        <v>20</v>
      </c>
      <c r="D21" s="1" t="s">
        <v>21</v>
      </c>
      <c r="E21" s="1" t="s">
        <v>24</v>
      </c>
      <c r="F21" s="59">
        <v>580</v>
      </c>
      <c r="G21" s="17">
        <v>5800</v>
      </c>
      <c r="H21" s="18">
        <f t="shared" si="0"/>
        <v>0.14920398181347461</v>
      </c>
      <c r="S21" s="67"/>
    </row>
    <row r="22" spans="1:21" x14ac:dyDescent="0.25">
      <c r="A22" s="50" t="s">
        <v>55</v>
      </c>
      <c r="B22" s="16">
        <v>7</v>
      </c>
      <c r="C22" s="1" t="s">
        <v>103</v>
      </c>
      <c r="D22" s="1" t="s">
        <v>111</v>
      </c>
      <c r="E22" s="1" t="s">
        <v>56</v>
      </c>
      <c r="F22" s="59">
        <v>406649</v>
      </c>
      <c r="G22" s="17">
        <v>4103.9550499999996</v>
      </c>
      <c r="H22" s="18">
        <f t="shared" si="0"/>
        <v>0.10557352321439951</v>
      </c>
      <c r="S22" s="67"/>
    </row>
    <row r="23" spans="1:21" x14ac:dyDescent="0.25">
      <c r="A23" s="50" t="s">
        <v>57</v>
      </c>
      <c r="B23" s="16">
        <v>8</v>
      </c>
      <c r="C23" s="23" t="s">
        <v>34</v>
      </c>
      <c r="D23" s="1" t="s">
        <v>27</v>
      </c>
      <c r="E23" s="1" t="s">
        <v>118</v>
      </c>
      <c r="F23" s="33">
        <v>0</v>
      </c>
      <c r="G23" s="17">
        <v>3516.0137300000001</v>
      </c>
      <c r="H23" s="18">
        <f t="shared" si="0"/>
        <v>9.0448835970146038E-2</v>
      </c>
    </row>
    <row r="24" spans="1:21" x14ac:dyDescent="0.25">
      <c r="A24" s="50" t="s">
        <v>59</v>
      </c>
      <c r="B24" s="16">
        <v>9</v>
      </c>
      <c r="C24" s="1" t="s">
        <v>26</v>
      </c>
      <c r="D24" s="1" t="s">
        <v>27</v>
      </c>
      <c r="E24" s="1" t="s">
        <v>65</v>
      </c>
      <c r="F24" s="59">
        <v>245000</v>
      </c>
      <c r="G24" s="17">
        <v>2450</v>
      </c>
      <c r="H24" s="18">
        <f t="shared" si="0"/>
        <v>6.3025819903967717E-2</v>
      </c>
      <c r="S24" s="67"/>
    </row>
    <row r="25" spans="1:21" x14ac:dyDescent="0.25">
      <c r="A25" s="50" t="s">
        <v>60</v>
      </c>
      <c r="B25" s="16">
        <v>10</v>
      </c>
      <c r="C25" s="1" t="s">
        <v>120</v>
      </c>
      <c r="D25" s="1" t="s">
        <v>32</v>
      </c>
      <c r="E25" s="1" t="s">
        <v>58</v>
      </c>
      <c r="F25" s="59">
        <v>207388</v>
      </c>
      <c r="G25" s="17">
        <v>2073.88</v>
      </c>
      <c r="H25" s="18">
        <f t="shared" si="0"/>
        <v>5.3350198931608396E-2</v>
      </c>
      <c r="S25" s="67"/>
    </row>
    <row r="26" spans="1:21" x14ac:dyDescent="0.25">
      <c r="A26" s="50" t="s">
        <v>62</v>
      </c>
      <c r="B26" s="16">
        <v>11</v>
      </c>
      <c r="C26" s="1" t="s">
        <v>100</v>
      </c>
      <c r="D26" s="1" t="s">
        <v>27</v>
      </c>
      <c r="E26" s="1" t="s">
        <v>29</v>
      </c>
      <c r="F26" s="59">
        <v>200</v>
      </c>
      <c r="G26" s="17">
        <v>2019.9589100000001</v>
      </c>
      <c r="H26" s="18">
        <f t="shared" si="0"/>
        <v>5.1963088357173441E-2</v>
      </c>
      <c r="S26" s="67"/>
    </row>
    <row r="27" spans="1:21" x14ac:dyDescent="0.25">
      <c r="A27" s="50" t="s">
        <v>64</v>
      </c>
      <c r="B27" s="16">
        <v>12</v>
      </c>
      <c r="C27" s="1" t="s">
        <v>104</v>
      </c>
      <c r="D27" s="1" t="s">
        <v>27</v>
      </c>
      <c r="E27" s="1" t="s">
        <v>61</v>
      </c>
      <c r="F27" s="59">
        <v>150</v>
      </c>
      <c r="G27" s="17">
        <v>1605.2109</v>
      </c>
      <c r="H27" s="18">
        <f t="shared" si="0"/>
        <v>4.1293768608688136E-2</v>
      </c>
      <c r="S27" s="67"/>
    </row>
    <row r="28" spans="1:21" x14ac:dyDescent="0.25">
      <c r="A28" s="50" t="s">
        <v>66</v>
      </c>
      <c r="B28" s="16">
        <v>13</v>
      </c>
      <c r="C28" s="1" t="s">
        <v>33</v>
      </c>
      <c r="D28" s="1" t="s">
        <v>109</v>
      </c>
      <c r="E28" s="1" t="s">
        <v>118</v>
      </c>
      <c r="F28" s="33">
        <v>0</v>
      </c>
      <c r="G28" s="17">
        <v>309.1103</v>
      </c>
      <c r="H28" s="18">
        <f t="shared" si="0"/>
        <v>7.9518082033720131E-3</v>
      </c>
      <c r="I28" s="21"/>
    </row>
    <row r="29" spans="1:21" x14ac:dyDescent="0.25">
      <c r="B29" s="16">
        <v>14</v>
      </c>
      <c r="C29" s="1" t="s">
        <v>20</v>
      </c>
      <c r="D29" s="1" t="s">
        <v>21</v>
      </c>
      <c r="E29" s="1" t="s">
        <v>25</v>
      </c>
      <c r="F29" s="59">
        <v>25</v>
      </c>
      <c r="G29" s="17">
        <v>250</v>
      </c>
      <c r="H29" s="18">
        <f t="shared" si="0"/>
        <v>6.4312061126497672E-3</v>
      </c>
      <c r="I29" s="21"/>
      <c r="S29" s="67"/>
    </row>
    <row r="30" spans="1:21" x14ac:dyDescent="0.25">
      <c r="B30" s="16">
        <v>15</v>
      </c>
      <c r="C30" s="1" t="s">
        <v>104</v>
      </c>
      <c r="D30" s="1" t="s">
        <v>27</v>
      </c>
      <c r="E30" s="1" t="s">
        <v>53</v>
      </c>
      <c r="F30" s="59">
        <v>20</v>
      </c>
      <c r="G30" s="17">
        <v>213.74623</v>
      </c>
      <c r="H30" s="18">
        <f t="shared" si="0"/>
        <v>5.4985842437273716E-3</v>
      </c>
      <c r="I30" s="21"/>
      <c r="S30" s="67"/>
    </row>
    <row r="31" spans="1:21" x14ac:dyDescent="0.25">
      <c r="A31" s="50" t="s">
        <v>44</v>
      </c>
      <c r="B31" s="16">
        <v>16</v>
      </c>
      <c r="C31" s="1" t="s">
        <v>101</v>
      </c>
      <c r="D31" s="1" t="s">
        <v>30</v>
      </c>
      <c r="E31" s="1" t="s">
        <v>63</v>
      </c>
      <c r="F31" s="59">
        <v>20</v>
      </c>
      <c r="G31" s="17">
        <v>199.91643999999999</v>
      </c>
      <c r="H31" s="18">
        <f t="shared" si="0"/>
        <v>5.1428153237887218E-3</v>
      </c>
      <c r="S31" s="67"/>
    </row>
    <row r="32" spans="1:21" x14ac:dyDescent="0.25">
      <c r="B32" s="16"/>
      <c r="C32" s="25" t="s">
        <v>35</v>
      </c>
      <c r="D32" s="62"/>
      <c r="E32" s="62"/>
      <c r="F32" s="62"/>
      <c r="G32" s="63">
        <f>SUM(G14:G31)</f>
        <v>38588.157472599996</v>
      </c>
      <c r="H32" s="64">
        <f>SUM(H14:H31)</f>
        <v>0.9926735768547077</v>
      </c>
      <c r="I32" s="65"/>
      <c r="R32" s="66"/>
      <c r="S32" s="67"/>
      <c r="U32" s="67"/>
    </row>
    <row r="33" spans="2:18" x14ac:dyDescent="0.25">
      <c r="B33" s="16"/>
      <c r="C33" s="28"/>
      <c r="D33" s="28"/>
      <c r="E33" s="28"/>
      <c r="F33" s="28"/>
      <c r="G33" s="31"/>
      <c r="H33" s="32"/>
      <c r="I33" s="28"/>
    </row>
    <row r="34" spans="2:18" x14ac:dyDescent="0.25">
      <c r="B34" s="16"/>
      <c r="C34" s="19" t="s">
        <v>36</v>
      </c>
      <c r="D34" s="1"/>
      <c r="E34" s="1"/>
      <c r="F34" s="1"/>
      <c r="G34" s="17"/>
      <c r="H34" s="18"/>
      <c r="J34" s="54" t="s">
        <v>68</v>
      </c>
      <c r="K34" s="55" t="s">
        <v>69</v>
      </c>
    </row>
    <row r="35" spans="2:18" x14ac:dyDescent="0.25">
      <c r="B35" s="16"/>
      <c r="C35" s="4" t="s">
        <v>37</v>
      </c>
      <c r="D35" s="33"/>
      <c r="E35" s="33"/>
      <c r="F35" s="33"/>
      <c r="G35" s="17">
        <v>0</v>
      </c>
      <c r="H35" s="18">
        <f>+G35/$G$46</f>
        <v>0</v>
      </c>
      <c r="J35" s="50" t="s">
        <v>70</v>
      </c>
      <c r="K35" s="52">
        <v>0.22270000000000001</v>
      </c>
    </row>
    <row r="36" spans="2:18" x14ac:dyDescent="0.25">
      <c r="B36" s="16"/>
      <c r="C36" s="1"/>
      <c r="D36" s="1"/>
      <c r="E36" s="1"/>
      <c r="F36" s="1"/>
      <c r="G36" s="33"/>
      <c r="H36" s="34"/>
      <c r="J36" s="50" t="s">
        <v>71</v>
      </c>
      <c r="K36" s="52">
        <v>9.2100000000000001E-2</v>
      </c>
    </row>
    <row r="37" spans="2:18" s="20" customFormat="1" x14ac:dyDescent="0.25">
      <c r="B37" s="22"/>
      <c r="C37" s="25" t="s">
        <v>35</v>
      </c>
      <c r="D37" s="25"/>
      <c r="E37" s="25"/>
      <c r="F37" s="25"/>
      <c r="G37" s="68">
        <f>SUM(G35:G36)</f>
        <v>0</v>
      </c>
      <c r="H37" s="36">
        <f>SUM(H35:H36)</f>
        <v>0</v>
      </c>
      <c r="I37" s="28"/>
      <c r="J37" s="20" t="s">
        <v>72</v>
      </c>
      <c r="K37" s="53">
        <v>1.61E-2</v>
      </c>
      <c r="L37" s="1"/>
    </row>
    <row r="38" spans="2:18" x14ac:dyDescent="0.25">
      <c r="B38" s="16"/>
      <c r="C38" s="1"/>
      <c r="D38" s="1"/>
      <c r="E38" s="1"/>
      <c r="F38" s="1"/>
      <c r="G38" s="17"/>
      <c r="H38" s="18"/>
    </row>
    <row r="39" spans="2:18" x14ac:dyDescent="0.25">
      <c r="B39" s="16"/>
      <c r="C39" s="19" t="s">
        <v>38</v>
      </c>
      <c r="D39" s="1"/>
      <c r="E39" s="1"/>
      <c r="F39" s="2"/>
      <c r="G39" s="17">
        <v>5.5</v>
      </c>
      <c r="H39" s="18">
        <f>+G39/$G$46</f>
        <v>1.4148653447829487E-4</v>
      </c>
    </row>
    <row r="40" spans="2:18" x14ac:dyDescent="0.25">
      <c r="B40" s="16"/>
      <c r="C40" s="25" t="s">
        <v>35</v>
      </c>
      <c r="D40" s="25"/>
      <c r="E40" s="25"/>
      <c r="F40" s="25"/>
      <c r="G40" s="63">
        <f>SUM(G39)</f>
        <v>5.5</v>
      </c>
      <c r="H40" s="69">
        <f>SUM(H39)</f>
        <v>1.4148653447829487E-4</v>
      </c>
    </row>
    <row r="41" spans="2:18" x14ac:dyDescent="0.25">
      <c r="B41" s="16"/>
      <c r="C41" s="1"/>
      <c r="D41" s="1"/>
      <c r="E41" s="1"/>
      <c r="F41" s="1"/>
      <c r="G41" s="17"/>
      <c r="H41" s="18"/>
    </row>
    <row r="42" spans="2:18" x14ac:dyDescent="0.25">
      <c r="B42" s="16"/>
      <c r="C42" s="19" t="s">
        <v>39</v>
      </c>
      <c r="D42" s="1"/>
      <c r="E42" s="1"/>
      <c r="F42" s="1"/>
      <c r="G42" s="17"/>
      <c r="H42" s="18"/>
    </row>
    <row r="43" spans="2:18" x14ac:dyDescent="0.25">
      <c r="B43" s="16">
        <v>1</v>
      </c>
      <c r="C43" s="1" t="s">
        <v>73</v>
      </c>
      <c r="D43" s="1"/>
      <c r="E43" s="1"/>
      <c r="F43" s="1"/>
      <c r="G43" s="17">
        <v>-54.774093200000003</v>
      </c>
      <c r="H43" s="18">
        <f>+G43/$G$46</f>
        <v>-1.4090539320107522E-3</v>
      </c>
    </row>
    <row r="44" spans="2:18" x14ac:dyDescent="0.25">
      <c r="B44" s="16">
        <v>2</v>
      </c>
      <c r="C44" s="17" t="s">
        <v>41</v>
      </c>
      <c r="D44" s="1"/>
      <c r="E44" s="1"/>
      <c r="F44" s="1"/>
      <c r="G44" s="17">
        <f>+G46-G43-G40-G37-G32</f>
        <v>334.0738266000044</v>
      </c>
      <c r="H44" s="18">
        <f>+G44/$G$46</f>
        <v>8.5939905428249856E-3</v>
      </c>
    </row>
    <row r="45" spans="2:18" s="20" customFormat="1" x14ac:dyDescent="0.25">
      <c r="B45" s="22"/>
      <c r="C45" s="25" t="s">
        <v>35</v>
      </c>
      <c r="D45" s="25"/>
      <c r="E45" s="25"/>
      <c r="F45" s="25"/>
      <c r="G45" s="63">
        <f>SUM(G43:G44)</f>
        <v>279.29973340000441</v>
      </c>
      <c r="H45" s="70">
        <f>SUM(H43:H44)</f>
        <v>7.1849366108142337E-3</v>
      </c>
      <c r="I45" s="28"/>
      <c r="K45" s="53"/>
      <c r="L45" s="1"/>
    </row>
    <row r="46" spans="2:18" s="20" customFormat="1" x14ac:dyDescent="0.25">
      <c r="B46" s="22"/>
      <c r="C46" s="40" t="s">
        <v>42</v>
      </c>
      <c r="D46" s="40"/>
      <c r="E46" s="40"/>
      <c r="F46" s="40"/>
      <c r="G46" s="41">
        <v>38872.957205999999</v>
      </c>
      <c r="H46" s="42">
        <f>+H45+H40+H37+H32</f>
        <v>1.0000000000000002</v>
      </c>
      <c r="I46" s="43"/>
      <c r="K46" s="53"/>
      <c r="L46" s="1"/>
      <c r="Q46" s="71"/>
      <c r="R46" s="66"/>
    </row>
    <row r="47" spans="2:18" x14ac:dyDescent="0.25">
      <c r="B47" s="16"/>
      <c r="C47" s="43"/>
      <c r="D47" s="43"/>
      <c r="E47" s="43"/>
      <c r="F47" s="43"/>
      <c r="G47" s="44"/>
      <c r="H47" s="45"/>
      <c r="I47" s="43"/>
      <c r="Q47" s="61"/>
      <c r="R47" s="66"/>
    </row>
    <row r="48" spans="2:18" x14ac:dyDescent="0.25">
      <c r="B48" s="16"/>
      <c r="C48" s="46" t="s">
        <v>43</v>
      </c>
      <c r="D48" s="1"/>
      <c r="E48" s="1"/>
      <c r="F48" s="1"/>
      <c r="G48" s="21"/>
      <c r="H48" s="47"/>
    </row>
    <row r="49" spans="2:8" x14ac:dyDescent="0.25">
      <c r="B49" s="1"/>
      <c r="C49" s="1"/>
      <c r="D49" s="1"/>
      <c r="E49" s="1"/>
      <c r="F49" s="1"/>
      <c r="G49" s="21"/>
      <c r="H49" s="1"/>
    </row>
    <row r="51" spans="2:8" hidden="1" x14ac:dyDescent="0.25">
      <c r="F51" s="50">
        <v>3852457006.3499999</v>
      </c>
      <c r="G51" s="61">
        <f>+F51/100000</f>
        <v>38524.570063499996</v>
      </c>
    </row>
    <row r="52" spans="2:8" hidden="1" x14ac:dyDescent="0.25">
      <c r="G52" s="61">
        <f>+G46-G51</f>
        <v>348.38714250000339</v>
      </c>
    </row>
  </sheetData>
  <sortState ref="C20:H31">
    <sortCondition descending="1" ref="H20:H31"/>
  </sortState>
  <mergeCells count="8">
    <mergeCell ref="B6:H6"/>
    <mergeCell ref="B7:H7"/>
    <mergeCell ref="B8:H8"/>
    <mergeCell ref="B10:B11"/>
    <mergeCell ref="C10:C11"/>
    <mergeCell ref="D10:D11"/>
    <mergeCell ref="F10:F11"/>
    <mergeCell ref="H10:H11"/>
  </mergeCells>
  <pageMargins left="0" right="0" top="0" bottom="0" header="0" footer="0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view="pageBreakPreview" topLeftCell="B1" zoomScale="87" zoomScaleNormal="85" zoomScaleSheetLayoutView="87" workbookViewId="0">
      <selection activeCell="C23" sqref="C23"/>
    </sheetView>
  </sheetViews>
  <sheetFormatPr defaultRowHeight="15.75" x14ac:dyDescent="0.25"/>
  <cols>
    <col min="1" max="1" width="13" style="20" hidden="1" customWidth="1"/>
    <col min="2" max="2" width="7.5703125" style="20" customWidth="1"/>
    <col min="3" max="3" width="58.7109375" style="20" customWidth="1"/>
    <col min="4" max="4" width="17.5703125" style="20" customWidth="1"/>
    <col min="5" max="5" width="16.28515625" style="20" customWidth="1"/>
    <col min="6" max="6" width="11" style="20" bestFit="1" customWidth="1"/>
    <col min="7" max="7" width="17.85546875" style="20" customWidth="1"/>
    <col min="8" max="8" width="14.7109375" style="20" customWidth="1"/>
    <col min="9" max="9" width="14.5703125" style="1" customWidth="1"/>
    <col min="10" max="10" width="21" style="20" hidden="1" customWidth="1"/>
    <col min="11" max="11" width="9.140625" style="53" hidden="1" customWidth="1"/>
    <col min="12" max="12" width="15.140625" style="1" customWidth="1"/>
    <col min="13" max="13" width="9.140625" style="20"/>
    <col min="14" max="15" width="9.28515625" style="20" bestFit="1" customWidth="1"/>
    <col min="16" max="16384" width="9.140625" style="20"/>
  </cols>
  <sheetData>
    <row r="1" spans="1:14" x14ac:dyDescent="0.25">
      <c r="F1" s="72"/>
    </row>
    <row r="2" spans="1:14" x14ac:dyDescent="0.25">
      <c r="F2" s="72"/>
    </row>
    <row r="3" spans="1:14" x14ac:dyDescent="0.25">
      <c r="F3" s="72"/>
    </row>
    <row r="4" spans="1:14" x14ac:dyDescent="0.25">
      <c r="F4" s="72"/>
    </row>
    <row r="5" spans="1:14" x14ac:dyDescent="0.25">
      <c r="B5" s="4" t="s">
        <v>0</v>
      </c>
      <c r="F5" s="72"/>
    </row>
    <row r="6" spans="1:14" ht="15.75" customHeight="1" x14ac:dyDescent="0.25">
      <c r="B6" s="157" t="s">
        <v>74</v>
      </c>
      <c r="C6" s="158"/>
      <c r="D6" s="158"/>
      <c r="E6" s="158"/>
      <c r="F6" s="158"/>
      <c r="G6" s="158"/>
      <c r="H6" s="159"/>
    </row>
    <row r="7" spans="1:14" ht="15.75" customHeight="1" x14ac:dyDescent="0.25">
      <c r="B7" s="169" t="str">
        <f>+'1B'!B7:H7</f>
        <v>Monthly  Portfolio statement as on October 31, 2018</v>
      </c>
      <c r="C7" s="170"/>
      <c r="D7" s="170"/>
      <c r="E7" s="170"/>
      <c r="F7" s="170"/>
      <c r="G7" s="170"/>
      <c r="H7" s="171"/>
    </row>
    <row r="8" spans="1:14" x14ac:dyDescent="0.25">
      <c r="B8" s="163"/>
      <c r="C8" s="164"/>
      <c r="D8" s="164"/>
      <c r="E8" s="164"/>
      <c r="F8" s="164"/>
      <c r="G8" s="164"/>
      <c r="H8" s="165"/>
      <c r="J8" s="73"/>
      <c r="K8" s="74"/>
    </row>
    <row r="9" spans="1:14" x14ac:dyDescent="0.25">
      <c r="B9" s="6"/>
      <c r="C9" s="56"/>
      <c r="D9" s="56"/>
      <c r="E9" s="56"/>
      <c r="F9" s="56"/>
      <c r="G9" s="56"/>
      <c r="H9" s="57"/>
      <c r="J9" s="73"/>
      <c r="K9" s="74"/>
    </row>
    <row r="10" spans="1:14" x14ac:dyDescent="0.25">
      <c r="B10" s="166" t="s">
        <v>2</v>
      </c>
      <c r="C10" s="167" t="s">
        <v>3</v>
      </c>
      <c r="D10" s="167" t="s">
        <v>4</v>
      </c>
      <c r="E10" s="12" t="s">
        <v>5</v>
      </c>
      <c r="F10" s="167" t="s">
        <v>6</v>
      </c>
      <c r="G10" s="13" t="s">
        <v>7</v>
      </c>
      <c r="H10" s="168" t="s">
        <v>8</v>
      </c>
      <c r="I10" s="14"/>
      <c r="J10" s="58"/>
      <c r="L10" s="14"/>
    </row>
    <row r="11" spans="1:14" x14ac:dyDescent="0.25">
      <c r="B11" s="166"/>
      <c r="C11" s="167"/>
      <c r="D11" s="167"/>
      <c r="E11" s="12"/>
      <c r="F11" s="167"/>
      <c r="G11" s="13" t="s">
        <v>9</v>
      </c>
      <c r="H11" s="168"/>
      <c r="I11" s="14"/>
      <c r="J11" s="58"/>
      <c r="L11" s="14"/>
    </row>
    <row r="12" spans="1:14" s="1" customFormat="1" x14ac:dyDescent="0.25">
      <c r="B12" s="22"/>
      <c r="C12" s="4"/>
      <c r="D12" s="4"/>
      <c r="E12" s="4"/>
      <c r="F12" s="4"/>
      <c r="G12" s="75"/>
      <c r="H12" s="76"/>
      <c r="J12" s="20"/>
      <c r="K12" s="53"/>
    </row>
    <row r="13" spans="1:14" s="1" customFormat="1" x14ac:dyDescent="0.25">
      <c r="B13" s="22"/>
      <c r="C13" s="19" t="s">
        <v>10</v>
      </c>
      <c r="D13" s="4"/>
      <c r="E13" s="4"/>
      <c r="F13" s="4"/>
      <c r="G13" s="75"/>
      <c r="H13" s="76"/>
      <c r="J13" s="20"/>
      <c r="K13" s="53"/>
    </row>
    <row r="14" spans="1:14" s="1" customFormat="1" x14ac:dyDescent="0.25">
      <c r="A14" s="1" t="str">
        <f t="shared" ref="A14:A25" si="0">+$B$6&amp;C14</f>
        <v>IL&amp;FS  Infrastructure Debt Fund Series 1CIL&amp;FS Solar Power Limited</v>
      </c>
      <c r="B14" s="16">
        <v>1</v>
      </c>
      <c r="C14" s="1" t="s">
        <v>121</v>
      </c>
      <c r="D14" s="1" t="s">
        <v>46</v>
      </c>
      <c r="E14" s="1" t="s">
        <v>47</v>
      </c>
      <c r="F14" s="59">
        <v>619</v>
      </c>
      <c r="G14" s="17">
        <v>6818.8361599999998</v>
      </c>
      <c r="H14" s="18">
        <f>+G14/$G$43</f>
        <v>0.15032723698648581</v>
      </c>
      <c r="J14" s="50"/>
      <c r="K14" s="52"/>
      <c r="N14" s="59"/>
    </row>
    <row r="15" spans="1:14" s="1" customFormat="1" x14ac:dyDescent="0.25">
      <c r="A15" s="1" t="str">
        <f t="shared" si="0"/>
        <v>IL&amp;FS  Infrastructure Debt Fund Series 1CBhilwara Green Energy Limited</v>
      </c>
      <c r="B15" s="16">
        <v>2</v>
      </c>
      <c r="C15" s="1" t="s">
        <v>13</v>
      </c>
      <c r="D15" s="1" t="s">
        <v>14</v>
      </c>
      <c r="E15" s="1" t="s">
        <v>75</v>
      </c>
      <c r="F15" s="59">
        <v>458496</v>
      </c>
      <c r="G15" s="17">
        <v>4584.9599900000003</v>
      </c>
      <c r="H15" s="18">
        <f>+G15/$G$43</f>
        <v>0.10107947321472022</v>
      </c>
      <c r="I15" s="59"/>
      <c r="J15" s="50"/>
      <c r="K15" s="52"/>
      <c r="N15" s="59"/>
    </row>
    <row r="16" spans="1:14" s="1" customFormat="1" x14ac:dyDescent="0.25">
      <c r="A16" s="1" t="str">
        <f t="shared" si="0"/>
        <v>IL&amp;FS  Infrastructure Debt Fund Series 1CIL&amp;FS Wind Energy Limited</v>
      </c>
      <c r="B16" s="16">
        <v>3</v>
      </c>
      <c r="C16" s="1" t="s">
        <v>119</v>
      </c>
      <c r="D16" s="1" t="s">
        <v>11</v>
      </c>
      <c r="E16" s="1" t="s">
        <v>76</v>
      </c>
      <c r="F16" s="59">
        <v>299</v>
      </c>
      <c r="G16" s="17">
        <v>3825.6896499999998</v>
      </c>
      <c r="H16" s="18">
        <f>+G16/$G$43</f>
        <v>8.4340691161627193E-2</v>
      </c>
      <c r="I16" s="59"/>
      <c r="J16" s="50"/>
      <c r="K16" s="52"/>
      <c r="N16" s="59"/>
    </row>
    <row r="17" spans="1:16" s="1" customFormat="1" x14ac:dyDescent="0.25">
      <c r="A17" s="1" t="str">
        <f t="shared" si="0"/>
        <v>IL&amp;FS  Infrastructure Debt Fund Series 1C</v>
      </c>
      <c r="B17" s="16"/>
      <c r="F17" s="59"/>
      <c r="G17" s="17"/>
      <c r="H17" s="18"/>
      <c r="J17" s="50"/>
      <c r="K17" s="52"/>
    </row>
    <row r="18" spans="1:16" s="1" customFormat="1" x14ac:dyDescent="0.25">
      <c r="A18" s="1" t="str">
        <f t="shared" si="0"/>
        <v>IL&amp;FS  Infrastructure Debt Fund Series 1CDebt Instrument-Privately Placed-Unlisted</v>
      </c>
      <c r="B18" s="16"/>
      <c r="C18" s="19" t="s">
        <v>16</v>
      </c>
      <c r="F18" s="59"/>
      <c r="G18" s="17"/>
      <c r="H18" s="18"/>
      <c r="J18" s="50"/>
      <c r="K18" s="52"/>
    </row>
    <row r="19" spans="1:16" s="1" customFormat="1" x14ac:dyDescent="0.25">
      <c r="B19" s="16">
        <v>4</v>
      </c>
      <c r="C19" s="1" t="s">
        <v>77</v>
      </c>
      <c r="D19" s="1" t="s">
        <v>110</v>
      </c>
      <c r="E19" s="1" t="s">
        <v>78</v>
      </c>
      <c r="F19" s="59">
        <v>650</v>
      </c>
      <c r="G19" s="17">
        <v>6299.9999998000003</v>
      </c>
      <c r="H19" s="18">
        <f t="shared" ref="H19:H29" si="1">+G19/$G$43</f>
        <v>0.13888903777162981</v>
      </c>
      <c r="J19" s="50"/>
      <c r="K19" s="52"/>
      <c r="N19" s="59"/>
    </row>
    <row r="20" spans="1:16" s="1" customFormat="1" x14ac:dyDescent="0.25">
      <c r="A20" s="1" t="str">
        <f t="shared" si="0"/>
        <v>IL&amp;FS  Infrastructure Debt Fund Series 1CBabcock Borsing Limited</v>
      </c>
      <c r="B20" s="16">
        <v>5</v>
      </c>
      <c r="C20" s="1" t="s">
        <v>104</v>
      </c>
      <c r="D20" s="1" t="s">
        <v>27</v>
      </c>
      <c r="E20" s="1" t="s">
        <v>61</v>
      </c>
      <c r="F20" s="59">
        <v>552</v>
      </c>
      <c r="G20" s="17">
        <v>5907.1761200000001</v>
      </c>
      <c r="H20" s="18">
        <f t="shared" si="1"/>
        <v>0.13022889004450722</v>
      </c>
      <c r="J20" s="50"/>
      <c r="K20" s="52"/>
      <c r="N20" s="59"/>
    </row>
    <row r="21" spans="1:16" s="1" customFormat="1" x14ac:dyDescent="0.25">
      <c r="A21" s="1" t="str">
        <f>+$B$6&amp;" "&amp;C21</f>
        <v>IL&amp;FS  Infrastructure Debt Fund Series 1C Ad Hydro Power Ltd</v>
      </c>
      <c r="B21" s="16">
        <v>6</v>
      </c>
      <c r="C21" s="1" t="s">
        <v>103</v>
      </c>
      <c r="D21" s="1" t="s">
        <v>111</v>
      </c>
      <c r="E21" s="1" t="s">
        <v>79</v>
      </c>
      <c r="F21" s="59">
        <v>484635</v>
      </c>
      <c r="G21" s="17">
        <v>4890.9999699999998</v>
      </c>
      <c r="H21" s="18">
        <f t="shared" si="1"/>
        <v>0.10782639358665642</v>
      </c>
      <c r="J21" s="50"/>
      <c r="K21" s="52"/>
      <c r="N21" s="59"/>
    </row>
    <row r="22" spans="1:16" s="1" customFormat="1" x14ac:dyDescent="0.25">
      <c r="A22" s="1" t="str">
        <f t="shared" si="0"/>
        <v>IL&amp;FS  Infrastructure Debt Fund Series 1CWilliamson Magor &amp; Co. Limited</v>
      </c>
      <c r="B22" s="16">
        <v>7</v>
      </c>
      <c r="C22" s="1" t="s">
        <v>67</v>
      </c>
      <c r="D22" s="1" t="s">
        <v>27</v>
      </c>
      <c r="E22" s="1" t="s">
        <v>116</v>
      </c>
      <c r="F22" s="59">
        <v>380</v>
      </c>
      <c r="G22" s="17">
        <v>3843.5698547000002</v>
      </c>
      <c r="H22" s="18">
        <f t="shared" si="1"/>
        <v>8.4734875991154437E-2</v>
      </c>
      <c r="J22" s="50"/>
      <c r="K22" s="52"/>
    </row>
    <row r="23" spans="1:16" s="1" customFormat="1" x14ac:dyDescent="0.25">
      <c r="A23" s="1" t="str">
        <f t="shared" si="0"/>
        <v>IL&amp;FS  Infrastructure Debt Fund Series 1CGhv Hospitality (India) Private Limited</v>
      </c>
      <c r="B23" s="16">
        <v>8</v>
      </c>
      <c r="C23" s="1" t="s">
        <v>100</v>
      </c>
      <c r="D23" s="1" t="s">
        <v>27</v>
      </c>
      <c r="E23" s="1" t="s">
        <v>29</v>
      </c>
      <c r="F23" s="59">
        <v>270</v>
      </c>
      <c r="G23" s="17">
        <v>2726.94452</v>
      </c>
      <c r="H23" s="18">
        <f t="shared" si="1"/>
        <v>6.0117888960546428E-2</v>
      </c>
      <c r="J23" s="50"/>
      <c r="K23" s="52"/>
      <c r="N23" s="59"/>
    </row>
    <row r="24" spans="1:16" s="1" customFormat="1" x14ac:dyDescent="0.25">
      <c r="A24" s="1" t="str">
        <f t="shared" si="0"/>
        <v>IL&amp;FS  Infrastructure Debt Fund Series 1CBhilangana Hydro Power Limited</v>
      </c>
      <c r="B24" s="16">
        <v>9</v>
      </c>
      <c r="C24" s="1" t="s">
        <v>20</v>
      </c>
      <c r="D24" s="1" t="s">
        <v>21</v>
      </c>
      <c r="E24" s="1" t="s">
        <v>24</v>
      </c>
      <c r="F24" s="59">
        <v>261</v>
      </c>
      <c r="G24" s="17">
        <v>2610</v>
      </c>
      <c r="H24" s="18">
        <f t="shared" si="1"/>
        <v>5.7539744221501862E-2</v>
      </c>
      <c r="J24" s="50"/>
      <c r="K24" s="52"/>
      <c r="N24" s="59"/>
    </row>
    <row r="25" spans="1:16" s="1" customFormat="1" x14ac:dyDescent="0.25">
      <c r="A25" s="1" t="str">
        <f t="shared" si="0"/>
        <v>IL&amp;FS  Infrastructure Debt Fund Series 1CAmri Hospital Limited</v>
      </c>
      <c r="B25" s="16">
        <v>10</v>
      </c>
      <c r="C25" s="1" t="s">
        <v>101</v>
      </c>
      <c r="D25" s="1" t="s">
        <v>30</v>
      </c>
      <c r="E25" s="1" t="s">
        <v>80</v>
      </c>
      <c r="F25" s="59">
        <v>120</v>
      </c>
      <c r="G25" s="17">
        <v>1199.49864</v>
      </c>
      <c r="H25" s="18">
        <f t="shared" si="1"/>
        <v>2.6444001892582124E-2</v>
      </c>
      <c r="J25" s="50"/>
      <c r="K25" s="52"/>
      <c r="N25" s="59"/>
    </row>
    <row r="26" spans="1:16" s="1" customFormat="1" x14ac:dyDescent="0.25">
      <c r="A26" s="1" t="str">
        <f>+$B$6&amp;C26</f>
        <v>IL&amp;FS  Infrastructure Debt Fund Series 1CElectrolsteel Casting Ltd</v>
      </c>
      <c r="B26" s="16">
        <v>11</v>
      </c>
      <c r="C26" s="1" t="s">
        <v>108</v>
      </c>
      <c r="D26" s="1" t="s">
        <v>112</v>
      </c>
      <c r="E26" s="1" t="s">
        <v>81</v>
      </c>
      <c r="F26" s="59">
        <v>12</v>
      </c>
      <c r="G26" s="17">
        <v>1090.77781</v>
      </c>
      <c r="H26" s="18">
        <f t="shared" si="1"/>
        <v>2.4047155628310331E-2</v>
      </c>
      <c r="J26" s="50"/>
      <c r="K26" s="52"/>
      <c r="N26" s="59"/>
    </row>
    <row r="27" spans="1:16" s="1" customFormat="1" x14ac:dyDescent="0.25">
      <c r="A27" s="1" t="str">
        <f>+$B$6&amp;C27</f>
        <v>IL&amp;FS  Infrastructure Debt Fund Series 1CBabcock Borsing Limited</v>
      </c>
      <c r="B27" s="16">
        <v>12</v>
      </c>
      <c r="C27" s="1" t="s">
        <v>104</v>
      </c>
      <c r="D27" s="1" t="s">
        <v>27</v>
      </c>
      <c r="E27" s="1" t="s">
        <v>53</v>
      </c>
      <c r="F27" s="59">
        <v>85</v>
      </c>
      <c r="G27" s="17">
        <v>895.90455999999995</v>
      </c>
      <c r="H27" s="18">
        <f t="shared" si="1"/>
        <v>1.9751003536121522E-2</v>
      </c>
      <c r="J27" s="50"/>
      <c r="K27" s="52"/>
      <c r="N27" s="59"/>
    </row>
    <row r="28" spans="1:16" s="1" customFormat="1" x14ac:dyDescent="0.25">
      <c r="B28" s="22">
        <v>13</v>
      </c>
      <c r="C28" s="1" t="s">
        <v>20</v>
      </c>
      <c r="D28" s="1" t="s">
        <v>21</v>
      </c>
      <c r="E28" s="1" t="s">
        <v>23</v>
      </c>
      <c r="F28" s="59">
        <v>29</v>
      </c>
      <c r="G28" s="17">
        <v>290</v>
      </c>
      <c r="H28" s="18">
        <f t="shared" si="1"/>
        <v>6.3933049135002076E-3</v>
      </c>
      <c r="J28" s="50"/>
      <c r="K28" s="52"/>
      <c r="N28" s="59"/>
    </row>
    <row r="29" spans="1:16" s="1" customFormat="1" x14ac:dyDescent="0.25">
      <c r="A29" s="1" t="str">
        <f>+$B$6&amp;C29</f>
        <v>IL&amp;FS  Infrastructure Debt Fund Series 1CTime Technoplast Limited</v>
      </c>
      <c r="B29" s="16">
        <v>14</v>
      </c>
      <c r="C29" s="1" t="s">
        <v>33</v>
      </c>
      <c r="D29" s="1" t="s">
        <v>109</v>
      </c>
      <c r="E29" s="1" t="s">
        <v>118</v>
      </c>
      <c r="F29" s="33">
        <v>0</v>
      </c>
      <c r="G29" s="17">
        <v>111.77979999999999</v>
      </c>
      <c r="H29" s="18">
        <f t="shared" si="1"/>
        <v>2.4642839467933463E-3</v>
      </c>
      <c r="J29" s="50"/>
      <c r="K29" s="52"/>
    </row>
    <row r="30" spans="1:16" s="1" customFormat="1" x14ac:dyDescent="0.25">
      <c r="B30" s="22"/>
      <c r="C30" s="25" t="s">
        <v>35</v>
      </c>
      <c r="D30" s="25"/>
      <c r="E30" s="25"/>
      <c r="F30" s="25"/>
      <c r="G30" s="26">
        <f>SUM(G14:G29)</f>
        <v>45096.137074499995</v>
      </c>
      <c r="H30" s="70">
        <f>SUM(H14:H29)</f>
        <v>0.99418398185613699</v>
      </c>
      <c r="I30" s="28"/>
      <c r="J30" s="20"/>
      <c r="K30" s="53"/>
      <c r="M30" s="78"/>
      <c r="N30" s="59"/>
      <c r="O30" s="59"/>
      <c r="P30" s="59"/>
    </row>
    <row r="31" spans="1:16" s="1" customFormat="1" x14ac:dyDescent="0.25">
      <c r="B31" s="22"/>
      <c r="C31" s="28"/>
      <c r="D31" s="28"/>
      <c r="E31" s="28"/>
      <c r="F31" s="28"/>
      <c r="G31" s="31"/>
      <c r="H31" s="32"/>
      <c r="I31" s="28"/>
      <c r="J31" s="20"/>
      <c r="K31" s="53"/>
    </row>
    <row r="32" spans="1:16" x14ac:dyDescent="0.25">
      <c r="B32" s="22"/>
      <c r="C32" s="19" t="s">
        <v>36</v>
      </c>
      <c r="D32" s="4"/>
      <c r="E32" s="4"/>
      <c r="F32" s="4"/>
      <c r="G32" s="75"/>
      <c r="H32" s="76"/>
      <c r="J32" s="73" t="s">
        <v>68</v>
      </c>
      <c r="K32" s="74" t="s">
        <v>69</v>
      </c>
    </row>
    <row r="33" spans="2:13" x14ac:dyDescent="0.25">
      <c r="B33" s="22"/>
      <c r="C33" s="4" t="s">
        <v>37</v>
      </c>
      <c r="D33" s="79"/>
      <c r="E33" s="79"/>
      <c r="F33" s="79"/>
      <c r="G33" s="75">
        <v>2.9800000000000003E-4</v>
      </c>
      <c r="H33" s="18">
        <f>+G33/$G$43</f>
        <v>6.5696719455967653E-9</v>
      </c>
      <c r="J33" s="20" t="s">
        <v>70</v>
      </c>
      <c r="K33" s="53">
        <v>0.40260000000000001</v>
      </c>
    </row>
    <row r="34" spans="2:13" x14ac:dyDescent="0.25">
      <c r="B34" s="22"/>
      <c r="C34" s="25" t="s">
        <v>35</v>
      </c>
      <c r="D34" s="25"/>
      <c r="E34" s="25"/>
      <c r="F34" s="25"/>
      <c r="G34" s="26">
        <f>SUM(G33)</f>
        <v>2.9800000000000003E-4</v>
      </c>
      <c r="H34" s="70">
        <f>SUM(H33)</f>
        <v>6.5696719455967653E-9</v>
      </c>
      <c r="I34" s="28"/>
    </row>
    <row r="35" spans="2:13" s="1" customFormat="1" x14ac:dyDescent="0.25">
      <c r="B35" s="22"/>
      <c r="C35" s="4"/>
      <c r="D35" s="4"/>
      <c r="E35" s="4"/>
      <c r="F35" s="4"/>
      <c r="G35" s="75"/>
      <c r="H35" s="76"/>
      <c r="J35" s="20"/>
      <c r="K35" s="53"/>
    </row>
    <row r="36" spans="2:13" s="1" customFormat="1" x14ac:dyDescent="0.25">
      <c r="B36" s="16"/>
      <c r="C36" s="19" t="s">
        <v>38</v>
      </c>
      <c r="F36" s="2"/>
      <c r="G36" s="17">
        <v>39.5</v>
      </c>
      <c r="H36" s="18">
        <f>+G36/$G$43</f>
        <v>8.7081222097675241E-4</v>
      </c>
      <c r="J36" s="50"/>
      <c r="K36" s="52"/>
    </row>
    <row r="37" spans="2:13" s="1" customFormat="1" x14ac:dyDescent="0.25">
      <c r="B37" s="22"/>
      <c r="C37" s="25" t="s">
        <v>35</v>
      </c>
      <c r="D37" s="25"/>
      <c r="E37" s="25"/>
      <c r="F37" s="80"/>
      <c r="G37" s="26">
        <f>SUM(G36)</f>
        <v>39.5</v>
      </c>
      <c r="H37" s="69">
        <f>SUM(H36)</f>
        <v>8.7081222097675241E-4</v>
      </c>
      <c r="J37" s="20"/>
      <c r="K37" s="53"/>
    </row>
    <row r="38" spans="2:13" s="1" customFormat="1" x14ac:dyDescent="0.25">
      <c r="B38" s="22"/>
      <c r="C38" s="4"/>
      <c r="D38" s="4"/>
      <c r="E38" s="4"/>
      <c r="F38" s="4"/>
      <c r="G38" s="75"/>
      <c r="H38" s="76"/>
      <c r="J38" s="20"/>
      <c r="K38" s="53"/>
    </row>
    <row r="39" spans="2:13" s="1" customFormat="1" x14ac:dyDescent="0.25">
      <c r="B39" s="22"/>
      <c r="C39" s="19" t="s">
        <v>39</v>
      </c>
      <c r="D39" s="4"/>
      <c r="E39" s="4"/>
      <c r="F39" s="4"/>
      <c r="G39" s="75"/>
      <c r="H39" s="76"/>
      <c r="J39" s="20"/>
      <c r="K39" s="53"/>
    </row>
    <row r="40" spans="2:13" x14ac:dyDescent="0.25">
      <c r="B40" s="16">
        <v>1</v>
      </c>
      <c r="C40" s="4" t="s">
        <v>73</v>
      </c>
      <c r="D40" s="4"/>
      <c r="E40" s="4"/>
      <c r="F40" s="4"/>
      <c r="G40" s="17">
        <f>-64.033989-0.7919178</f>
        <v>-64.825906799999998</v>
      </c>
      <c r="H40" s="18">
        <f>+G40/$G$43</f>
        <v>-1.4291440981605051E-3</v>
      </c>
    </row>
    <row r="41" spans="2:13" s="1" customFormat="1" x14ac:dyDescent="0.25">
      <c r="B41" s="16">
        <v>2</v>
      </c>
      <c r="C41" s="1" t="s">
        <v>41</v>
      </c>
      <c r="G41" s="17">
        <f>+G43-G40-G37-G34-G30</f>
        <v>289.13990900000499</v>
      </c>
      <c r="H41" s="18">
        <f>+G41/$G$43</f>
        <v>6.3743434513749472E-3</v>
      </c>
      <c r="J41" s="50"/>
      <c r="K41" s="52"/>
    </row>
    <row r="42" spans="2:13" x14ac:dyDescent="0.25">
      <c r="B42" s="22"/>
      <c r="C42" s="25" t="s">
        <v>35</v>
      </c>
      <c r="D42" s="25"/>
      <c r="E42" s="25"/>
      <c r="F42" s="25"/>
      <c r="G42" s="26">
        <f>SUM(G40:G41)</f>
        <v>224.31400220000501</v>
      </c>
      <c r="H42" s="70">
        <f>SUM(H40:H41)</f>
        <v>4.945199353214442E-3</v>
      </c>
      <c r="I42" s="28"/>
    </row>
    <row r="43" spans="2:13" x14ac:dyDescent="0.25">
      <c r="B43" s="22"/>
      <c r="C43" s="40" t="s">
        <v>42</v>
      </c>
      <c r="D43" s="40"/>
      <c r="E43" s="40"/>
      <c r="F43" s="40"/>
      <c r="G43" s="81">
        <v>45359.951374700002</v>
      </c>
      <c r="H43" s="42">
        <f>+H30+H34+H37+H42</f>
        <v>1</v>
      </c>
      <c r="I43" s="43"/>
      <c r="M43" s="78"/>
    </row>
    <row r="44" spans="2:13" s="50" customFormat="1" x14ac:dyDescent="0.25">
      <c r="B44" s="1"/>
      <c r="C44" s="43"/>
      <c r="D44" s="43"/>
      <c r="E44" s="43"/>
      <c r="F44" s="43"/>
      <c r="G44" s="82"/>
      <c r="H44" s="83"/>
      <c r="I44" s="43"/>
      <c r="K44" s="52"/>
      <c r="L44" s="1"/>
      <c r="M44" s="78"/>
    </row>
    <row r="45" spans="2:13" x14ac:dyDescent="0.25">
      <c r="B45" s="1"/>
      <c r="C45" s="46" t="s">
        <v>43</v>
      </c>
      <c r="D45" s="43"/>
      <c r="E45" s="43"/>
      <c r="F45" s="43"/>
      <c r="G45" s="44"/>
      <c r="H45" s="83"/>
      <c r="I45" s="43"/>
    </row>
    <row r="47" spans="2:13" hidden="1" x14ac:dyDescent="0.25">
      <c r="F47" s="20">
        <v>4496672066.5299997</v>
      </c>
      <c r="G47" s="71">
        <f>+F47/100000</f>
        <v>44966.720665299996</v>
      </c>
    </row>
    <row r="48" spans="2:13" hidden="1" x14ac:dyDescent="0.25">
      <c r="G48" s="71">
        <f>+G43-G47</f>
        <v>393.23070940000616</v>
      </c>
    </row>
  </sheetData>
  <sortState ref="C19:H29">
    <sortCondition descending="1" ref="H19:H29"/>
  </sortState>
  <mergeCells count="8">
    <mergeCell ref="B6:H6"/>
    <mergeCell ref="B7:H7"/>
    <mergeCell ref="B8:H8"/>
    <mergeCell ref="B10:B11"/>
    <mergeCell ref="C10:C11"/>
    <mergeCell ref="D10:D11"/>
    <mergeCell ref="F10:F11"/>
    <mergeCell ref="H10:H11"/>
  </mergeCells>
  <pageMargins left="0" right="0" top="0" bottom="0" header="0" footer="0"/>
  <pageSetup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49"/>
  <sheetViews>
    <sheetView view="pageBreakPreview" topLeftCell="B1" zoomScale="87" zoomScaleNormal="85" zoomScaleSheetLayoutView="87" workbookViewId="0">
      <selection activeCell="C22" sqref="C22"/>
    </sheetView>
  </sheetViews>
  <sheetFormatPr defaultRowHeight="15.75" x14ac:dyDescent="0.25"/>
  <cols>
    <col min="1" max="1" width="10" style="1" hidden="1" customWidth="1"/>
    <col min="2" max="2" width="7.5703125" style="1" customWidth="1"/>
    <col min="3" max="3" width="58.7109375" style="1" customWidth="1"/>
    <col min="4" max="4" width="15.5703125" style="1" customWidth="1"/>
    <col min="5" max="5" width="16.42578125" style="1" customWidth="1"/>
    <col min="6" max="6" width="18.42578125" style="84" customWidth="1"/>
    <col min="7" max="7" width="16.85546875" style="1" customWidth="1"/>
    <col min="8" max="8" width="14.7109375" style="1" customWidth="1"/>
    <col min="9" max="9" width="16.28515625" style="1" bestFit="1" customWidth="1"/>
    <col min="10" max="10" width="19.85546875" style="1" hidden="1" customWidth="1"/>
    <col min="11" max="11" width="9.140625" style="85" hidden="1" customWidth="1"/>
    <col min="12" max="12" width="15.7109375" style="1" customWidth="1"/>
    <col min="13" max="13" width="11.85546875" style="1" bestFit="1" customWidth="1"/>
    <col min="14" max="16384" width="9.140625" style="1"/>
  </cols>
  <sheetData>
    <row r="5" spans="1:14" x14ac:dyDescent="0.25">
      <c r="B5" s="1" t="s">
        <v>0</v>
      </c>
    </row>
    <row r="7" spans="1:14" s="4" customFormat="1" ht="15.75" customHeight="1" x14ac:dyDescent="0.25">
      <c r="B7" s="157" t="s">
        <v>82</v>
      </c>
      <c r="C7" s="158"/>
      <c r="D7" s="158"/>
      <c r="E7" s="158"/>
      <c r="F7" s="158"/>
      <c r="G7" s="158"/>
      <c r="H7" s="159"/>
      <c r="I7" s="1"/>
      <c r="K7" s="86"/>
      <c r="L7" s="1"/>
    </row>
    <row r="8" spans="1:14" s="4" customFormat="1" ht="15.75" customHeight="1" x14ac:dyDescent="0.25">
      <c r="B8" s="160" t="str">
        <f>+'1C'!B7:H7</f>
        <v>Monthly  Portfolio statement as on October 31, 2018</v>
      </c>
      <c r="C8" s="161"/>
      <c r="D8" s="161"/>
      <c r="E8" s="161"/>
      <c r="F8" s="161"/>
      <c r="G8" s="161"/>
      <c r="H8" s="162"/>
      <c r="I8" s="1"/>
      <c r="K8" s="86"/>
      <c r="L8" s="1"/>
    </row>
    <row r="9" spans="1:14" x14ac:dyDescent="0.25">
      <c r="B9" s="163"/>
      <c r="C9" s="164"/>
      <c r="D9" s="164"/>
      <c r="E9" s="164"/>
      <c r="F9" s="164"/>
      <c r="G9" s="164"/>
      <c r="H9" s="165"/>
    </row>
    <row r="10" spans="1:14" x14ac:dyDescent="0.25">
      <c r="B10" s="6"/>
      <c r="C10" s="7"/>
      <c r="D10" s="8"/>
      <c r="E10" s="8"/>
      <c r="F10" s="87"/>
      <c r="G10" s="10"/>
      <c r="H10" s="88"/>
    </row>
    <row r="11" spans="1:14" s="4" customFormat="1" x14ac:dyDescent="0.25">
      <c r="B11" s="166" t="s">
        <v>2</v>
      </c>
      <c r="C11" s="172" t="s">
        <v>3</v>
      </c>
      <c r="D11" s="172" t="s">
        <v>4</v>
      </c>
      <c r="E11" s="89" t="s">
        <v>5</v>
      </c>
      <c r="F11" s="172" t="s">
        <v>6</v>
      </c>
      <c r="G11" s="90" t="s">
        <v>7</v>
      </c>
      <c r="H11" s="173" t="s">
        <v>8</v>
      </c>
      <c r="I11" s="91"/>
      <c r="J11" s="15"/>
      <c r="K11" s="86"/>
      <c r="L11" s="91"/>
    </row>
    <row r="12" spans="1:14" s="4" customFormat="1" x14ac:dyDescent="0.25">
      <c r="B12" s="166"/>
      <c r="C12" s="172"/>
      <c r="D12" s="172"/>
      <c r="E12" s="89"/>
      <c r="F12" s="172"/>
      <c r="G12" s="90" t="s">
        <v>9</v>
      </c>
      <c r="H12" s="173"/>
      <c r="I12" s="91"/>
      <c r="J12" s="15"/>
      <c r="K12" s="86"/>
      <c r="L12" s="91"/>
    </row>
    <row r="13" spans="1:14" x14ac:dyDescent="0.25">
      <c r="B13" s="16"/>
      <c r="G13" s="17"/>
      <c r="H13" s="18"/>
    </row>
    <row r="14" spans="1:14" x14ac:dyDescent="0.25">
      <c r="B14" s="16"/>
      <c r="C14" s="19" t="s">
        <v>10</v>
      </c>
      <c r="G14" s="17"/>
      <c r="H14" s="18"/>
    </row>
    <row r="15" spans="1:14" x14ac:dyDescent="0.25">
      <c r="A15" s="1" t="str">
        <f>+$B$7&amp;C15</f>
        <v>IL&amp;FS  Infrastructure Debt Fund Series 2AIL&amp;FS Wind Energy Limited</v>
      </c>
      <c r="B15" s="16">
        <v>1</v>
      </c>
      <c r="C15" s="1" t="s">
        <v>119</v>
      </c>
      <c r="D15" s="77" t="s">
        <v>11</v>
      </c>
      <c r="E15" s="1" t="s">
        <v>76</v>
      </c>
      <c r="F15" s="84">
        <v>338</v>
      </c>
      <c r="G15" s="17">
        <v>4324.6926299999996</v>
      </c>
      <c r="H15" s="92">
        <f>+G15/$G$44</f>
        <v>0.27175029014405877</v>
      </c>
      <c r="N15" s="155"/>
    </row>
    <row r="16" spans="1:14" x14ac:dyDescent="0.25">
      <c r="A16" s="1" t="str">
        <f t="shared" ref="A16:A23" si="0">+$B$7&amp;C16</f>
        <v>IL&amp;FS  Infrastructure Debt Fund Series 2A</v>
      </c>
      <c r="B16" s="16"/>
      <c r="G16" s="17"/>
      <c r="H16" s="92"/>
    </row>
    <row r="17" spans="1:16" x14ac:dyDescent="0.25">
      <c r="A17" s="1" t="str">
        <f t="shared" si="0"/>
        <v>IL&amp;FS  Infrastructure Debt Fund Series 2ADebt Instrument-Privately Placed-Unlisted</v>
      </c>
      <c r="B17" s="16"/>
      <c r="C17" s="19" t="s">
        <v>16</v>
      </c>
      <c r="G17" s="17"/>
      <c r="H17" s="18"/>
    </row>
    <row r="18" spans="1:16" x14ac:dyDescent="0.25">
      <c r="B18" s="16">
        <v>2</v>
      </c>
      <c r="C18" s="1" t="s">
        <v>104</v>
      </c>
      <c r="D18" s="77" t="s">
        <v>27</v>
      </c>
      <c r="E18" s="1" t="s">
        <v>61</v>
      </c>
      <c r="F18" s="84">
        <v>334</v>
      </c>
      <c r="G18" s="17">
        <v>3574.2696099999998</v>
      </c>
      <c r="H18" s="92">
        <f t="shared" ref="H18:H30" si="1">+G18/$G$44</f>
        <v>0.22459603182725887</v>
      </c>
      <c r="N18" s="155"/>
    </row>
    <row r="19" spans="1:16" x14ac:dyDescent="0.25">
      <c r="A19" s="1" t="str">
        <f>+$B$7&amp;" "&amp;C19</f>
        <v>IL&amp;FS  Infrastructure Debt Fund Series 2A Tanglin Developments Limited</v>
      </c>
      <c r="B19" s="16">
        <v>3</v>
      </c>
      <c r="C19" s="1" t="s">
        <v>105</v>
      </c>
      <c r="D19" s="77" t="s">
        <v>114</v>
      </c>
      <c r="E19" s="1" t="s">
        <v>85</v>
      </c>
      <c r="F19" s="84">
        <v>250</v>
      </c>
      <c r="G19" s="17">
        <v>2526.5410999999999</v>
      </c>
      <c r="H19" s="92">
        <f t="shared" si="1"/>
        <v>0.15876001735316145</v>
      </c>
      <c r="N19" s="155"/>
    </row>
    <row r="20" spans="1:16" x14ac:dyDescent="0.25">
      <c r="A20" s="1" t="str">
        <f t="shared" si="0"/>
        <v>IL&amp;FS  Infrastructure Debt Fund Series 2AGhv Hospitality (India) Private Limited</v>
      </c>
      <c r="B20" s="16">
        <v>4</v>
      </c>
      <c r="C20" s="1" t="s">
        <v>100</v>
      </c>
      <c r="D20" s="77" t="s">
        <v>27</v>
      </c>
      <c r="E20" s="1" t="s">
        <v>29</v>
      </c>
      <c r="F20" s="84">
        <v>220</v>
      </c>
      <c r="G20" s="17">
        <v>2221.9547899999998</v>
      </c>
      <c r="H20" s="92">
        <f t="shared" si="1"/>
        <v>0.13962075701770305</v>
      </c>
      <c r="N20" s="155"/>
    </row>
    <row r="21" spans="1:16" x14ac:dyDescent="0.25">
      <c r="A21" s="1" t="str">
        <f t="shared" si="0"/>
        <v>IL&amp;FS  Infrastructure Debt Fund Series 2ATanglin Developments Limited</v>
      </c>
      <c r="B21" s="16">
        <v>5</v>
      </c>
      <c r="C21" s="1" t="s">
        <v>105</v>
      </c>
      <c r="D21" s="77" t="s">
        <v>114</v>
      </c>
      <c r="E21" s="1" t="s">
        <v>86</v>
      </c>
      <c r="F21" s="84">
        <v>90</v>
      </c>
      <c r="G21" s="17">
        <v>909.5548</v>
      </c>
      <c r="H21" s="92">
        <f t="shared" si="1"/>
        <v>5.7153606498485741E-2</v>
      </c>
      <c r="N21" s="155"/>
    </row>
    <row r="22" spans="1:16" x14ac:dyDescent="0.25">
      <c r="A22" s="1" t="str">
        <f t="shared" si="0"/>
        <v>IL&amp;FS  Infrastructure Debt Fund Series 2AKanchanjunga Power Company Private Limited</v>
      </c>
      <c r="B22" s="16">
        <v>6</v>
      </c>
      <c r="C22" s="1" t="s">
        <v>77</v>
      </c>
      <c r="D22" s="77" t="s">
        <v>110</v>
      </c>
      <c r="E22" s="1" t="s">
        <v>99</v>
      </c>
      <c r="F22" s="84">
        <v>90</v>
      </c>
      <c r="G22" s="17">
        <v>900</v>
      </c>
      <c r="H22" s="92">
        <f t="shared" si="1"/>
        <v>5.6553212460246666E-2</v>
      </c>
      <c r="N22" s="155"/>
    </row>
    <row r="23" spans="1:16" x14ac:dyDescent="0.25">
      <c r="A23" s="1" t="str">
        <f t="shared" si="0"/>
        <v>IL&amp;FS  Infrastructure Debt Fund Series 2AJanaadhar (India) Private Limited</v>
      </c>
      <c r="B23" s="16">
        <v>7</v>
      </c>
      <c r="C23" s="1" t="s">
        <v>106</v>
      </c>
      <c r="D23" s="77" t="s">
        <v>113</v>
      </c>
      <c r="E23" s="1" t="s">
        <v>83</v>
      </c>
      <c r="F23" s="84">
        <v>60</v>
      </c>
      <c r="G23" s="17">
        <v>600</v>
      </c>
      <c r="H23" s="92">
        <f t="shared" si="1"/>
        <v>3.7702141640164444E-2</v>
      </c>
      <c r="N23" s="155"/>
    </row>
    <row r="24" spans="1:16" x14ac:dyDescent="0.25">
      <c r="A24" s="1" t="str">
        <f>+$B$7&amp;C24</f>
        <v>IL&amp;FS  Infrastructure Debt Fund Series 2AJanaadhar (India) Private Limited</v>
      </c>
      <c r="B24" s="16">
        <v>8</v>
      </c>
      <c r="C24" s="1" t="s">
        <v>106</v>
      </c>
      <c r="D24" s="77" t="s">
        <v>113</v>
      </c>
      <c r="E24" s="1" t="s">
        <v>84</v>
      </c>
      <c r="F24" s="84">
        <v>25</v>
      </c>
      <c r="G24" s="17">
        <v>250</v>
      </c>
      <c r="H24" s="92">
        <f t="shared" si="1"/>
        <v>1.5709225683401853E-2</v>
      </c>
      <c r="N24" s="155"/>
    </row>
    <row r="25" spans="1:16" x14ac:dyDescent="0.25">
      <c r="A25" s="1" t="str">
        <f>+$B$7&amp;C25</f>
        <v>IL&amp;FS  Infrastructure Debt Fund Series 2AKaynes Technology India Private Limited</v>
      </c>
      <c r="B25" s="16">
        <v>9</v>
      </c>
      <c r="C25" s="1" t="s">
        <v>87</v>
      </c>
      <c r="D25" s="77" t="s">
        <v>27</v>
      </c>
      <c r="E25" s="1" t="s">
        <v>88</v>
      </c>
      <c r="F25" s="84">
        <v>200</v>
      </c>
      <c r="G25" s="17">
        <v>202.54794999999999</v>
      </c>
      <c r="H25" s="92">
        <f t="shared" si="1"/>
        <v>1.2727485833041575E-2</v>
      </c>
      <c r="N25" s="155"/>
    </row>
    <row r="26" spans="1:16" x14ac:dyDescent="0.25">
      <c r="A26" s="1" t="str">
        <f>+$B$7&amp;C26</f>
        <v>IL&amp;FS  Infrastructure Debt Fund Series 2ABhilangana Hydro Power Limited</v>
      </c>
      <c r="B26" s="16">
        <v>10</v>
      </c>
      <c r="C26" s="1" t="s">
        <v>20</v>
      </c>
      <c r="D26" s="77" t="s">
        <v>21</v>
      </c>
      <c r="E26" s="1" t="s">
        <v>25</v>
      </c>
      <c r="F26" s="84">
        <v>8</v>
      </c>
      <c r="G26" s="17">
        <v>80</v>
      </c>
      <c r="H26" s="92">
        <f t="shared" si="1"/>
        <v>5.0269522186885927E-3</v>
      </c>
      <c r="N26" s="155"/>
    </row>
    <row r="27" spans="1:16" x14ac:dyDescent="0.25">
      <c r="A27" s="1" t="str">
        <f>+$B$7&amp;C27</f>
        <v>IL&amp;FS  Infrastructure Debt Fund Series 2ABhilangana Hydro Power Limited</v>
      </c>
      <c r="B27" s="16">
        <v>11</v>
      </c>
      <c r="C27" s="1" t="s">
        <v>20</v>
      </c>
      <c r="D27" s="77" t="s">
        <v>21</v>
      </c>
      <c r="E27" s="1" t="s">
        <v>23</v>
      </c>
      <c r="F27" s="84">
        <v>8</v>
      </c>
      <c r="G27" s="17">
        <v>80</v>
      </c>
      <c r="H27" s="92">
        <f t="shared" si="1"/>
        <v>5.0269522186885927E-3</v>
      </c>
      <c r="N27" s="155"/>
    </row>
    <row r="28" spans="1:16" x14ac:dyDescent="0.25">
      <c r="A28" s="1" t="str">
        <f>+$B$7&amp;C28</f>
        <v>IL&amp;FS  Infrastructure Debt Fund Series 2AWilliamson Magor &amp; Co. Limited</v>
      </c>
      <c r="B28" s="16">
        <v>12</v>
      </c>
      <c r="C28" s="1" t="s">
        <v>67</v>
      </c>
      <c r="D28" s="77" t="s">
        <v>27</v>
      </c>
      <c r="E28" s="1" t="s">
        <v>116</v>
      </c>
      <c r="F28" s="84">
        <v>7</v>
      </c>
      <c r="G28" s="17">
        <v>74.793140700000009</v>
      </c>
      <c r="H28" s="92">
        <f t="shared" si="1"/>
        <v>4.6997693073069138E-3</v>
      </c>
      <c r="N28" s="155"/>
    </row>
    <row r="29" spans="1:16" x14ac:dyDescent="0.25">
      <c r="B29" s="16">
        <v>13</v>
      </c>
      <c r="C29" s="1" t="s">
        <v>101</v>
      </c>
      <c r="D29" s="77" t="s">
        <v>30</v>
      </c>
      <c r="E29" s="1" t="s">
        <v>97</v>
      </c>
      <c r="F29" s="84">
        <v>6</v>
      </c>
      <c r="G29" s="17">
        <v>59.974939999999997</v>
      </c>
      <c r="H29" s="92">
        <f t="shared" si="1"/>
        <v>3.7686394712339402E-3</v>
      </c>
      <c r="N29" s="155"/>
    </row>
    <row r="30" spans="1:16" x14ac:dyDescent="0.25">
      <c r="B30" s="16">
        <v>14</v>
      </c>
      <c r="C30" s="1" t="s">
        <v>104</v>
      </c>
      <c r="D30" s="77" t="s">
        <v>27</v>
      </c>
      <c r="E30" s="1" t="s">
        <v>53</v>
      </c>
      <c r="F30" s="84">
        <v>5</v>
      </c>
      <c r="G30" s="17">
        <v>53.43656</v>
      </c>
      <c r="H30" s="92">
        <f t="shared" si="1"/>
        <v>3.3577879231385761E-3</v>
      </c>
      <c r="N30" s="155"/>
    </row>
    <row r="31" spans="1:16" s="4" customFormat="1" x14ac:dyDescent="0.25">
      <c r="B31" s="22"/>
      <c r="C31" s="25" t="s">
        <v>35</v>
      </c>
      <c r="D31" s="25"/>
      <c r="E31" s="25"/>
      <c r="F31" s="25"/>
      <c r="G31" s="26">
        <f>SUM(G15:G30)</f>
        <v>15857.765520699999</v>
      </c>
      <c r="H31" s="93">
        <f>SUM(H15:H30)</f>
        <v>0.99645286959657897</v>
      </c>
      <c r="I31" s="28"/>
      <c r="K31" s="86"/>
      <c r="L31" s="1"/>
      <c r="M31" s="94"/>
      <c r="N31" s="30"/>
      <c r="P31" s="30"/>
    </row>
    <row r="32" spans="1:16" x14ac:dyDescent="0.25">
      <c r="B32" s="16"/>
      <c r="C32" s="28"/>
      <c r="D32" s="28"/>
      <c r="E32" s="28"/>
      <c r="F32" s="28"/>
      <c r="G32" s="31"/>
      <c r="H32" s="95"/>
      <c r="I32" s="28"/>
    </row>
    <row r="33" spans="2:13" x14ac:dyDescent="0.25">
      <c r="B33" s="16"/>
      <c r="C33" s="19" t="s">
        <v>36</v>
      </c>
      <c r="G33" s="17"/>
      <c r="H33" s="18"/>
    </row>
    <row r="34" spans="2:13" x14ac:dyDescent="0.25">
      <c r="B34" s="16"/>
      <c r="C34" s="4" t="s">
        <v>37</v>
      </c>
      <c r="D34" s="96"/>
      <c r="E34" s="96"/>
      <c r="F34" s="96"/>
      <c r="G34" s="17">
        <v>0</v>
      </c>
      <c r="H34" s="92">
        <f>+G34/$G$44</f>
        <v>0</v>
      </c>
      <c r="J34" s="54" t="s">
        <v>68</v>
      </c>
      <c r="K34" s="97" t="s">
        <v>69</v>
      </c>
    </row>
    <row r="35" spans="2:13" s="4" customFormat="1" x14ac:dyDescent="0.25">
      <c r="B35" s="22"/>
      <c r="C35" s="25" t="s">
        <v>35</v>
      </c>
      <c r="D35" s="25"/>
      <c r="E35" s="25"/>
      <c r="F35" s="25"/>
      <c r="G35" s="98">
        <f>SUM(G34)</f>
        <v>0</v>
      </c>
      <c r="H35" s="93">
        <f>SUM(H34)</f>
        <v>0</v>
      </c>
      <c r="I35" s="28"/>
      <c r="K35" s="86"/>
      <c r="L35" s="1"/>
    </row>
    <row r="36" spans="2:13" x14ac:dyDescent="0.25">
      <c r="B36" s="16"/>
      <c r="G36" s="17"/>
      <c r="H36" s="18"/>
    </row>
    <row r="37" spans="2:13" x14ac:dyDescent="0.25">
      <c r="B37" s="16"/>
      <c r="C37" s="19" t="s">
        <v>38</v>
      </c>
      <c r="G37" s="17">
        <v>4.5</v>
      </c>
      <c r="H37" s="92">
        <f>+G37/$G$44</f>
        <v>2.8276606230123334E-4</v>
      </c>
    </row>
    <row r="38" spans="2:13" s="4" customFormat="1" x14ac:dyDescent="0.25">
      <c r="B38" s="22"/>
      <c r="C38" s="25" t="s">
        <v>35</v>
      </c>
      <c r="D38" s="25"/>
      <c r="E38" s="25"/>
      <c r="F38" s="25"/>
      <c r="G38" s="26">
        <f>SUM(G37)</f>
        <v>4.5</v>
      </c>
      <c r="H38" s="69">
        <f>SUM(H37)</f>
        <v>2.8276606230123334E-4</v>
      </c>
      <c r="I38" s="28"/>
      <c r="K38" s="86"/>
      <c r="L38" s="1"/>
    </row>
    <row r="39" spans="2:13" x14ac:dyDescent="0.25">
      <c r="B39" s="16"/>
      <c r="G39" s="17"/>
      <c r="H39" s="18"/>
    </row>
    <row r="40" spans="2:13" x14ac:dyDescent="0.25">
      <c r="B40" s="16"/>
      <c r="C40" s="19" t="s">
        <v>39</v>
      </c>
      <c r="G40" s="17"/>
      <c r="H40" s="18"/>
    </row>
    <row r="41" spans="2:13" x14ac:dyDescent="0.25">
      <c r="B41" s="16">
        <v>1</v>
      </c>
      <c r="C41" s="1" t="s">
        <v>73</v>
      </c>
      <c r="G41" s="17">
        <v>-22.081517599999998</v>
      </c>
      <c r="H41" s="92">
        <f>+G41/$G$44</f>
        <v>-1.3875341736416399E-3</v>
      </c>
    </row>
    <row r="42" spans="2:13" x14ac:dyDescent="0.25">
      <c r="B42" s="16">
        <v>2</v>
      </c>
      <c r="C42" s="1" t="s">
        <v>41</v>
      </c>
      <c r="G42" s="17">
        <f>+G44-G38-G41-G35-G31</f>
        <v>74.031314600000769</v>
      </c>
      <c r="H42" s="92">
        <f>+G42/$G$44</f>
        <v>4.6518985147613384E-3</v>
      </c>
    </row>
    <row r="43" spans="2:13" s="4" customFormat="1" x14ac:dyDescent="0.25">
      <c r="B43" s="22"/>
      <c r="C43" s="25" t="s">
        <v>35</v>
      </c>
      <c r="D43" s="25"/>
      <c r="E43" s="25"/>
      <c r="F43" s="25"/>
      <c r="G43" s="99">
        <f>SUM(G41:G42)</f>
        <v>51.949797000000771</v>
      </c>
      <c r="H43" s="70">
        <f>SUM(H41:H42)</f>
        <v>3.2643643411196985E-3</v>
      </c>
      <c r="I43" s="28"/>
      <c r="K43" s="86"/>
      <c r="L43" s="1"/>
    </row>
    <row r="44" spans="2:13" s="4" customFormat="1" x14ac:dyDescent="0.25">
      <c r="B44" s="22"/>
      <c r="C44" s="40" t="s">
        <v>42</v>
      </c>
      <c r="D44" s="40"/>
      <c r="E44" s="40"/>
      <c r="F44" s="40"/>
      <c r="G44" s="41">
        <v>15914.2153177</v>
      </c>
      <c r="H44" s="100">
        <f>+H31+H35+H38+H43</f>
        <v>0.99999999999999989</v>
      </c>
      <c r="I44" s="43"/>
      <c r="K44" s="86"/>
      <c r="L44" s="1"/>
      <c r="M44" s="94"/>
    </row>
    <row r="45" spans="2:13" x14ac:dyDescent="0.25">
      <c r="B45" s="16"/>
      <c r="C45" s="43"/>
      <c r="D45" s="43"/>
      <c r="E45" s="43"/>
      <c r="F45" s="43"/>
      <c r="G45" s="44"/>
      <c r="H45" s="101"/>
      <c r="I45" s="43"/>
      <c r="M45" s="78"/>
    </row>
    <row r="46" spans="2:13" x14ac:dyDescent="0.25">
      <c r="B46" s="16"/>
      <c r="C46" s="46" t="s">
        <v>43</v>
      </c>
      <c r="G46" s="21"/>
      <c r="H46" s="47"/>
    </row>
    <row r="48" spans="2:13" hidden="1" x14ac:dyDescent="0.25">
      <c r="F48" s="102">
        <v>1576757819.9200001</v>
      </c>
      <c r="G48" s="21">
        <f>+F48/100000</f>
        <v>15767.578199200001</v>
      </c>
    </row>
    <row r="49" spans="7:7" hidden="1" x14ac:dyDescent="0.25">
      <c r="G49" s="21">
        <f>+G44-G48</f>
        <v>146.63711849999891</v>
      </c>
    </row>
  </sheetData>
  <sortState ref="C18:H30">
    <sortCondition descending="1" ref="H18:H30"/>
  </sortState>
  <mergeCells count="8">
    <mergeCell ref="B7:H7"/>
    <mergeCell ref="B8:H8"/>
    <mergeCell ref="B9:H9"/>
    <mergeCell ref="B11:B12"/>
    <mergeCell ref="C11:C12"/>
    <mergeCell ref="D11:D12"/>
    <mergeCell ref="F11:F12"/>
    <mergeCell ref="H11:H12"/>
  </mergeCells>
  <pageMargins left="0" right="0" top="0" bottom="0" header="0" footer="0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view="pageBreakPreview" topLeftCell="B1" zoomScale="88" zoomScaleNormal="85" zoomScaleSheetLayoutView="88" workbookViewId="0">
      <selection activeCell="C30" sqref="C30"/>
    </sheetView>
  </sheetViews>
  <sheetFormatPr defaultRowHeight="15.75" x14ac:dyDescent="0.2"/>
  <cols>
    <col min="1" max="1" width="12" style="103" hidden="1" customWidth="1"/>
    <col min="2" max="2" width="7.5703125" style="103" customWidth="1"/>
    <col min="3" max="3" width="58.140625" style="103" customWidth="1"/>
    <col min="4" max="4" width="15.42578125" style="103" customWidth="1"/>
    <col min="5" max="5" width="16.28515625" style="103" customWidth="1"/>
    <col min="6" max="6" width="10.7109375" style="103" customWidth="1"/>
    <col min="7" max="7" width="16.85546875" style="103" customWidth="1"/>
    <col min="8" max="8" width="14.7109375" style="103" customWidth="1"/>
    <col min="9" max="9" width="14.5703125" style="103" customWidth="1"/>
    <col min="10" max="10" width="17.42578125" style="103" hidden="1" customWidth="1"/>
    <col min="11" max="11" width="9.140625" style="105" hidden="1" customWidth="1"/>
    <col min="12" max="14" width="15.140625" style="103" hidden="1" customWidth="1"/>
    <col min="15" max="16" width="0" style="103" hidden="1" customWidth="1"/>
    <col min="17" max="17" width="12.140625" style="103" bestFit="1" customWidth="1"/>
    <col min="18" max="18" width="10.7109375" style="103" bestFit="1" customWidth="1"/>
    <col min="19" max="20" width="9.28515625" style="103" bestFit="1" customWidth="1"/>
    <col min="21" max="16384" width="9.140625" style="103"/>
  </cols>
  <sheetData>
    <row r="1" spans="1:12" x14ac:dyDescent="0.2">
      <c r="F1" s="104"/>
    </row>
    <row r="2" spans="1:12" x14ac:dyDescent="0.2">
      <c r="F2" s="104"/>
    </row>
    <row r="3" spans="1:12" x14ac:dyDescent="0.2">
      <c r="F3" s="104"/>
    </row>
    <row r="4" spans="1:12" x14ac:dyDescent="0.2">
      <c r="F4" s="104"/>
    </row>
    <row r="5" spans="1:12" x14ac:dyDescent="0.2">
      <c r="B5" s="103" t="s">
        <v>0</v>
      </c>
      <c r="F5" s="104"/>
    </row>
    <row r="6" spans="1:12" s="106" customFormat="1" ht="15.75" customHeight="1" x14ac:dyDescent="0.2">
      <c r="B6" s="157" t="s">
        <v>89</v>
      </c>
      <c r="C6" s="158"/>
      <c r="D6" s="158"/>
      <c r="E6" s="158"/>
      <c r="F6" s="158"/>
      <c r="G6" s="158"/>
      <c r="H6" s="159"/>
      <c r="I6" s="103"/>
      <c r="K6" s="107"/>
      <c r="L6" s="103"/>
    </row>
    <row r="7" spans="1:12" s="106" customFormat="1" ht="15.75" customHeight="1" x14ac:dyDescent="0.2">
      <c r="B7" s="160" t="str">
        <f>+'2A'!B8:H8</f>
        <v>Monthly  Portfolio statement as on October 31, 2018</v>
      </c>
      <c r="C7" s="161"/>
      <c r="D7" s="161"/>
      <c r="E7" s="161"/>
      <c r="F7" s="161"/>
      <c r="G7" s="161"/>
      <c r="H7" s="162"/>
      <c r="I7" s="103"/>
      <c r="K7" s="107"/>
      <c r="L7" s="103"/>
    </row>
    <row r="8" spans="1:12" x14ac:dyDescent="0.2">
      <c r="B8" s="174"/>
      <c r="C8" s="175"/>
      <c r="D8" s="175"/>
      <c r="E8" s="175"/>
      <c r="F8" s="175"/>
      <c r="G8" s="175"/>
      <c r="H8" s="176"/>
      <c r="J8" s="54"/>
      <c r="K8" s="97"/>
    </row>
    <row r="9" spans="1:12" x14ac:dyDescent="0.2">
      <c r="B9" s="108"/>
      <c r="C9" s="109"/>
      <c r="D9" s="109"/>
      <c r="E9" s="109"/>
      <c r="F9" s="109"/>
      <c r="G9" s="109"/>
      <c r="H9" s="110"/>
      <c r="J9" s="54"/>
      <c r="K9" s="97"/>
    </row>
    <row r="10" spans="1:12" s="106" customFormat="1" ht="15.75" customHeight="1" x14ac:dyDescent="0.2">
      <c r="B10" s="166" t="s">
        <v>2</v>
      </c>
      <c r="C10" s="172" t="s">
        <v>3</v>
      </c>
      <c r="D10" s="172" t="s">
        <v>4</v>
      </c>
      <c r="E10" s="89" t="s">
        <v>5</v>
      </c>
      <c r="F10" s="172" t="s">
        <v>6</v>
      </c>
      <c r="G10" s="90" t="s">
        <v>7</v>
      </c>
      <c r="H10" s="173" t="s">
        <v>8</v>
      </c>
      <c r="I10" s="91"/>
      <c r="J10" s="111"/>
      <c r="K10" s="107"/>
      <c r="L10" s="91"/>
    </row>
    <row r="11" spans="1:12" x14ac:dyDescent="0.2">
      <c r="B11" s="166"/>
      <c r="C11" s="172"/>
      <c r="D11" s="172"/>
      <c r="E11" s="89"/>
      <c r="F11" s="172"/>
      <c r="G11" s="90" t="s">
        <v>9</v>
      </c>
      <c r="H11" s="173"/>
      <c r="J11" s="112"/>
    </row>
    <row r="12" spans="1:12" x14ac:dyDescent="0.2">
      <c r="B12" s="113"/>
      <c r="C12" s="114"/>
      <c r="D12" s="114"/>
      <c r="E12" s="114"/>
      <c r="F12" s="114"/>
      <c r="G12" s="115"/>
      <c r="H12" s="116"/>
      <c r="J12" s="112"/>
    </row>
    <row r="13" spans="1:12" x14ac:dyDescent="0.25">
      <c r="B13" s="117"/>
      <c r="C13" s="19" t="s">
        <v>10</v>
      </c>
      <c r="G13" s="118"/>
      <c r="H13" s="92"/>
    </row>
    <row r="14" spans="1:12" x14ac:dyDescent="0.25">
      <c r="A14" s="103" t="str">
        <f>+$B$6&amp;C14</f>
        <v>IL&amp;FS  Infrastructure Debt Fund Series 2BIL&amp;FS Wind Energy Limited</v>
      </c>
      <c r="B14" s="117">
        <v>1</v>
      </c>
      <c r="C14" s="103" t="s">
        <v>119</v>
      </c>
      <c r="D14" s="77" t="s">
        <v>11</v>
      </c>
      <c r="E14" s="1" t="s">
        <v>76</v>
      </c>
      <c r="F14" s="119">
        <v>206</v>
      </c>
      <c r="G14" s="119">
        <v>2635.7594199999999</v>
      </c>
      <c r="H14" s="92">
        <f>+G14/$G$45</f>
        <v>0.12110657772218683</v>
      </c>
    </row>
    <row r="15" spans="1:12" x14ac:dyDescent="0.25">
      <c r="A15" s="103" t="str">
        <f t="shared" ref="A15:A31" si="0">+$B$6&amp;C15</f>
        <v>IL&amp;FS  Infrastructure Debt Fund Series 2BIL&amp;FS Solar Power Limited</v>
      </c>
      <c r="B15" s="117">
        <v>2</v>
      </c>
      <c r="C15" s="103" t="s">
        <v>121</v>
      </c>
      <c r="D15" s="77" t="s">
        <v>46</v>
      </c>
      <c r="E15" s="1" t="s">
        <v>47</v>
      </c>
      <c r="F15" s="119">
        <v>17</v>
      </c>
      <c r="G15" s="119">
        <v>187.27014</v>
      </c>
      <c r="H15" s="92">
        <f>+G15/$G$45</f>
        <v>8.6045963045272202E-3</v>
      </c>
    </row>
    <row r="16" spans="1:12" x14ac:dyDescent="0.25">
      <c r="A16" s="103" t="str">
        <f t="shared" si="0"/>
        <v>IL&amp;FS  Infrastructure Debt Fund Series 2B</v>
      </c>
      <c r="B16" s="117"/>
      <c r="D16" s="1"/>
      <c r="E16" s="1"/>
      <c r="F16" s="119"/>
      <c r="G16" s="118"/>
      <c r="H16" s="92"/>
    </row>
    <row r="17" spans="1:21" x14ac:dyDescent="0.25">
      <c r="A17" s="103" t="str">
        <f t="shared" si="0"/>
        <v>IL&amp;FS  Infrastructure Debt Fund Series 2BDebt Instrument-Privately Placed-Unlisted</v>
      </c>
      <c r="B17" s="117"/>
      <c r="C17" s="19" t="s">
        <v>16</v>
      </c>
      <c r="D17" s="1"/>
      <c r="E17" s="1"/>
      <c r="F17" s="119"/>
      <c r="G17" s="118"/>
      <c r="H17" s="92"/>
    </row>
    <row r="18" spans="1:21" x14ac:dyDescent="0.25">
      <c r="B18" s="117">
        <v>3</v>
      </c>
      <c r="C18" s="103" t="s">
        <v>26</v>
      </c>
      <c r="D18" s="77" t="s">
        <v>27</v>
      </c>
      <c r="E18" s="1" t="s">
        <v>28</v>
      </c>
      <c r="F18" s="119">
        <v>396100</v>
      </c>
      <c r="G18" s="119">
        <v>3961</v>
      </c>
      <c r="H18" s="92">
        <f t="shared" ref="H18:H31" si="1">+G18/$G$45</f>
        <v>0.18199808021840705</v>
      </c>
    </row>
    <row r="19" spans="1:21" x14ac:dyDescent="0.25">
      <c r="A19" s="103" t="str">
        <f t="shared" si="0"/>
        <v>IL&amp;FS  Infrastructure Debt Fund Series 2BTime Technoplast Limited</v>
      </c>
      <c r="B19" s="117">
        <v>4</v>
      </c>
      <c r="C19" s="103" t="s">
        <v>33</v>
      </c>
      <c r="D19" s="77" t="s">
        <v>109</v>
      </c>
      <c r="E19" s="1" t="s">
        <v>118</v>
      </c>
      <c r="F19" s="156">
        <v>0</v>
      </c>
      <c r="G19" s="119">
        <v>3865.06738</v>
      </c>
      <c r="H19" s="92">
        <f t="shared" si="1"/>
        <v>0.17759021536854036</v>
      </c>
    </row>
    <row r="20" spans="1:21" x14ac:dyDescent="0.25">
      <c r="A20" s="103" t="str">
        <f t="shared" si="0"/>
        <v>IL&amp;FS  Infrastructure Debt Fund Series 2BTanglin Developments Limited</v>
      </c>
      <c r="B20" s="117">
        <v>5</v>
      </c>
      <c r="C20" s="103" t="s">
        <v>105</v>
      </c>
      <c r="D20" s="77" t="s">
        <v>114</v>
      </c>
      <c r="E20" s="1" t="s">
        <v>85</v>
      </c>
      <c r="F20" s="119">
        <v>170</v>
      </c>
      <c r="G20" s="119">
        <v>1718.0479499999999</v>
      </c>
      <c r="H20" s="92">
        <f t="shared" si="1"/>
        <v>7.8940022373938337E-2</v>
      </c>
    </row>
    <row r="21" spans="1:21" x14ac:dyDescent="0.25">
      <c r="A21" s="103" t="str">
        <f t="shared" si="0"/>
        <v>IL&amp;FS  Infrastructure Debt Fund Series 2BElectrolsteel Casting Ltd</v>
      </c>
      <c r="B21" s="117">
        <v>6</v>
      </c>
      <c r="C21" s="103" t="s">
        <v>108</v>
      </c>
      <c r="D21" s="77" t="s">
        <v>112</v>
      </c>
      <c r="E21" s="1" t="s">
        <v>81</v>
      </c>
      <c r="F21" s="119">
        <v>18</v>
      </c>
      <c r="G21" s="119">
        <v>1636.16671</v>
      </c>
      <c r="H21" s="92">
        <f t="shared" si="1"/>
        <v>7.5177783422687994E-2</v>
      </c>
    </row>
    <row r="22" spans="1:21" x14ac:dyDescent="0.25">
      <c r="A22" s="103" t="str">
        <f>+$B$6&amp;" "&amp;C22</f>
        <v>IL&amp;FS  Infrastructure Debt Fund Series 2B Tanglin Developments Limited</v>
      </c>
      <c r="B22" s="117">
        <v>7</v>
      </c>
      <c r="C22" s="103" t="s">
        <v>105</v>
      </c>
      <c r="D22" s="77" t="s">
        <v>114</v>
      </c>
      <c r="E22" s="1" t="s">
        <v>86</v>
      </c>
      <c r="F22" s="119">
        <v>160</v>
      </c>
      <c r="G22" s="119">
        <v>1616.9862700000001</v>
      </c>
      <c r="H22" s="92">
        <f t="shared" si="1"/>
        <v>7.4296489997354914E-2</v>
      </c>
    </row>
    <row r="23" spans="1:21" x14ac:dyDescent="0.25">
      <c r="A23" s="103" t="str">
        <f t="shared" si="0"/>
        <v>IL&amp;FS  Infrastructure Debt Fund Series 2BKaynes Technology India Private Limited</v>
      </c>
      <c r="B23" s="117">
        <v>8</v>
      </c>
      <c r="C23" s="103" t="s">
        <v>87</v>
      </c>
      <c r="D23" s="77" t="s">
        <v>27</v>
      </c>
      <c r="E23" s="1" t="s">
        <v>88</v>
      </c>
      <c r="F23" s="119">
        <v>1300</v>
      </c>
      <c r="G23" s="119">
        <v>1316.5616399999999</v>
      </c>
      <c r="H23" s="92">
        <f t="shared" si="1"/>
        <v>6.0492726828880974E-2</v>
      </c>
    </row>
    <row r="24" spans="1:21" x14ac:dyDescent="0.25">
      <c r="A24" s="103" t="str">
        <f t="shared" si="0"/>
        <v>IL&amp;FS  Infrastructure Debt Fund Series 2BGhv Hospitality (India) Private Limited</v>
      </c>
      <c r="B24" s="117">
        <v>9</v>
      </c>
      <c r="C24" s="103" t="s">
        <v>100</v>
      </c>
      <c r="D24" s="77" t="s">
        <v>27</v>
      </c>
      <c r="E24" s="1" t="s">
        <v>29</v>
      </c>
      <c r="F24" s="119">
        <v>130</v>
      </c>
      <c r="G24" s="119">
        <v>1312.97333</v>
      </c>
      <c r="H24" s="92">
        <f t="shared" si="1"/>
        <v>6.032785292551604E-2</v>
      </c>
    </row>
    <row r="25" spans="1:21" x14ac:dyDescent="0.25">
      <c r="A25" s="103" t="str">
        <f t="shared" si="0"/>
        <v>IL&amp;FS  Infrastructure Debt Fund Series 2BAmri Hospital Limited</v>
      </c>
      <c r="B25" s="117">
        <v>10</v>
      </c>
      <c r="C25" s="103" t="s">
        <v>101</v>
      </c>
      <c r="D25" s="77" t="s">
        <v>30</v>
      </c>
      <c r="E25" s="1" t="s">
        <v>90</v>
      </c>
      <c r="F25" s="119">
        <v>84</v>
      </c>
      <c r="G25" s="119">
        <v>839.64904000000001</v>
      </c>
      <c r="H25" s="92">
        <f t="shared" si="1"/>
        <v>3.8579781201017037E-2</v>
      </c>
      <c r="Q25" s="118"/>
    </row>
    <row r="26" spans="1:21" x14ac:dyDescent="0.25">
      <c r="A26" s="103" t="str">
        <f t="shared" si="0"/>
        <v>IL&amp;FS  Infrastructure Debt Fund Series 2BBabcock Borsing Limited</v>
      </c>
      <c r="B26" s="117">
        <v>11</v>
      </c>
      <c r="C26" s="103" t="s">
        <v>104</v>
      </c>
      <c r="D26" s="77" t="s">
        <v>27</v>
      </c>
      <c r="E26" s="1" t="s">
        <v>61</v>
      </c>
      <c r="F26" s="119">
        <v>68</v>
      </c>
      <c r="G26" s="119">
        <v>727.69560999999999</v>
      </c>
      <c r="H26" s="92">
        <f t="shared" si="1"/>
        <v>3.3435800051341238E-2</v>
      </c>
      <c r="Q26" s="118"/>
    </row>
    <row r="27" spans="1:21" x14ac:dyDescent="0.25">
      <c r="A27" s="103" t="str">
        <f t="shared" si="0"/>
        <v>IL&amp;FS  Infrastructure Debt Fund Series 2BBabcock Borsing Limited</v>
      </c>
      <c r="B27" s="117">
        <v>12</v>
      </c>
      <c r="C27" s="103" t="s">
        <v>104</v>
      </c>
      <c r="D27" s="77" t="s">
        <v>27</v>
      </c>
      <c r="E27" s="1" t="s">
        <v>53</v>
      </c>
      <c r="F27" s="119">
        <v>60</v>
      </c>
      <c r="G27" s="119">
        <v>641.23869000000002</v>
      </c>
      <c r="H27" s="92">
        <f t="shared" si="1"/>
        <v>2.946332000549514E-2</v>
      </c>
      <c r="Q27" s="118"/>
    </row>
    <row r="28" spans="1:21" x14ac:dyDescent="0.25">
      <c r="A28" s="103" t="str">
        <f t="shared" si="0"/>
        <v>IL&amp;FS  Infrastructure Debt Fund Series 2BJanaadhar (India) Private Limited</v>
      </c>
      <c r="B28" s="117">
        <v>13</v>
      </c>
      <c r="C28" s="103" t="s">
        <v>106</v>
      </c>
      <c r="D28" s="77" t="s">
        <v>113</v>
      </c>
      <c r="E28" s="1" t="s">
        <v>83</v>
      </c>
      <c r="F28" s="119">
        <v>60</v>
      </c>
      <c r="G28" s="119">
        <v>600</v>
      </c>
      <c r="H28" s="92">
        <f t="shared" si="1"/>
        <v>2.7568504956082866E-2</v>
      </c>
      <c r="Q28" s="118"/>
    </row>
    <row r="29" spans="1:21" x14ac:dyDescent="0.25">
      <c r="A29" s="103" t="str">
        <f t="shared" si="0"/>
        <v>IL&amp;FS  Infrastructure Debt Fund Series 2BWilliamson Magor &amp; Co. Limited</v>
      </c>
      <c r="B29" s="117">
        <v>14</v>
      </c>
      <c r="C29" s="103" t="s">
        <v>67</v>
      </c>
      <c r="D29" s="77" t="s">
        <v>27</v>
      </c>
      <c r="E29" s="1" t="s">
        <v>116</v>
      </c>
      <c r="F29" s="119">
        <v>20</v>
      </c>
      <c r="G29" s="119">
        <v>202.1436242</v>
      </c>
      <c r="H29" s="92">
        <f t="shared" si="1"/>
        <v>9.2879958426637533E-3</v>
      </c>
      <c r="Q29" s="118"/>
    </row>
    <row r="30" spans="1:21" x14ac:dyDescent="0.25">
      <c r="B30" s="117">
        <v>15</v>
      </c>
      <c r="C30" s="103" t="s">
        <v>77</v>
      </c>
      <c r="D30" s="77" t="s">
        <v>110</v>
      </c>
      <c r="E30" s="1" t="s">
        <v>91</v>
      </c>
      <c r="F30" s="119">
        <v>20</v>
      </c>
      <c r="G30" s="119">
        <v>200</v>
      </c>
      <c r="H30" s="92">
        <f t="shared" si="1"/>
        <v>9.1895016520276221E-3</v>
      </c>
      <c r="Q30" s="118"/>
    </row>
    <row r="31" spans="1:21" x14ac:dyDescent="0.25">
      <c r="A31" s="103" t="str">
        <f t="shared" si="0"/>
        <v>IL&amp;FS  Infrastructure Debt Fund Series 2BBhilangana Hydro Power Limited</v>
      </c>
      <c r="B31" s="117">
        <v>16</v>
      </c>
      <c r="C31" s="103" t="s">
        <v>20</v>
      </c>
      <c r="D31" s="77" t="s">
        <v>21</v>
      </c>
      <c r="E31" s="1" t="s">
        <v>23</v>
      </c>
      <c r="F31" s="119">
        <v>16</v>
      </c>
      <c r="G31" s="119">
        <v>160</v>
      </c>
      <c r="H31" s="92">
        <f t="shared" si="1"/>
        <v>7.3516013216220972E-3</v>
      </c>
      <c r="Q31" s="118"/>
    </row>
    <row r="32" spans="1:21" x14ac:dyDescent="0.25">
      <c r="B32" s="117"/>
      <c r="C32" s="25" t="s">
        <v>35</v>
      </c>
      <c r="D32" s="25"/>
      <c r="E32" s="25"/>
      <c r="F32" s="25"/>
      <c r="G32" s="26">
        <f>SUM(G14:G31)</f>
        <v>21620.559804199998</v>
      </c>
      <c r="H32" s="93">
        <f>SUM(H14:H31)</f>
        <v>0.99341085019228936</v>
      </c>
      <c r="I32" s="120"/>
      <c r="R32" s="121"/>
      <c r="S32" s="119"/>
      <c r="T32" s="119"/>
      <c r="U32" s="119"/>
    </row>
    <row r="33" spans="2:18" x14ac:dyDescent="0.2">
      <c r="B33" s="117"/>
      <c r="C33" s="120"/>
      <c r="D33" s="120"/>
      <c r="E33" s="120"/>
      <c r="F33" s="120"/>
      <c r="G33" s="122"/>
      <c r="H33" s="123"/>
      <c r="I33" s="120"/>
    </row>
    <row r="34" spans="2:18" x14ac:dyDescent="0.25">
      <c r="B34" s="117"/>
      <c r="C34" s="19" t="s">
        <v>36</v>
      </c>
      <c r="G34" s="118"/>
      <c r="H34" s="92"/>
      <c r="J34" s="54" t="s">
        <v>68</v>
      </c>
      <c r="K34" s="97" t="s">
        <v>69</v>
      </c>
    </row>
    <row r="35" spans="2:18" x14ac:dyDescent="0.25">
      <c r="B35" s="117"/>
      <c r="C35" s="4" t="s">
        <v>37</v>
      </c>
      <c r="G35" s="118">
        <v>0</v>
      </c>
      <c r="H35" s="92">
        <f>+G35/$G$45</f>
        <v>0</v>
      </c>
      <c r="J35" s="103" t="s">
        <v>70</v>
      </c>
      <c r="K35" s="105">
        <v>0.22270000000000001</v>
      </c>
    </row>
    <row r="36" spans="2:18" s="106" customFormat="1" x14ac:dyDescent="0.2">
      <c r="B36" s="124"/>
      <c r="C36" s="125" t="s">
        <v>35</v>
      </c>
      <c r="D36" s="126"/>
      <c r="E36" s="126"/>
      <c r="F36" s="126"/>
      <c r="G36" s="126">
        <f>SUM(G35)</f>
        <v>0</v>
      </c>
      <c r="H36" s="127">
        <f>SUM(H35)</f>
        <v>0</v>
      </c>
      <c r="I36" s="120"/>
      <c r="J36" s="106" t="s">
        <v>72</v>
      </c>
      <c r="K36" s="107">
        <v>1.61E-2</v>
      </c>
      <c r="L36" s="103"/>
    </row>
    <row r="37" spans="2:18" x14ac:dyDescent="0.2">
      <c r="B37" s="117"/>
      <c r="G37" s="118"/>
      <c r="H37" s="92"/>
    </row>
    <row r="38" spans="2:18" x14ac:dyDescent="0.2">
      <c r="B38" s="117"/>
      <c r="C38" s="103" t="s">
        <v>38</v>
      </c>
      <c r="F38" s="104"/>
      <c r="G38" s="118">
        <v>18.100000000000001</v>
      </c>
      <c r="H38" s="92">
        <f>+G38/$G$45</f>
        <v>8.3164989950849986E-4</v>
      </c>
    </row>
    <row r="39" spans="2:18" x14ac:dyDescent="0.2">
      <c r="B39" s="117"/>
      <c r="C39" s="125" t="s">
        <v>35</v>
      </c>
      <c r="D39" s="126"/>
      <c r="E39" s="126"/>
      <c r="F39" s="126"/>
      <c r="G39" s="126">
        <f>SUM(G38)</f>
        <v>18.100000000000001</v>
      </c>
      <c r="H39" s="128">
        <f>SUM(H38)</f>
        <v>8.3164989950849986E-4</v>
      </c>
    </row>
    <row r="40" spans="2:18" x14ac:dyDescent="0.2">
      <c r="B40" s="117"/>
      <c r="G40" s="118"/>
      <c r="H40" s="92"/>
    </row>
    <row r="41" spans="2:18" x14ac:dyDescent="0.25">
      <c r="B41" s="117"/>
      <c r="C41" s="19" t="s">
        <v>39</v>
      </c>
      <c r="G41" s="118"/>
      <c r="H41" s="92"/>
    </row>
    <row r="42" spans="2:18" x14ac:dyDescent="0.2">
      <c r="B42" s="117">
        <v>1</v>
      </c>
      <c r="C42" s="103" t="s">
        <v>41</v>
      </c>
      <c r="G42" s="118">
        <f>+G45-G43-G39-G36-G32</f>
        <v>156.86954170000536</v>
      </c>
      <c r="H42" s="92">
        <f>+G42/$G$45</f>
        <v>7.2077645630250755E-3</v>
      </c>
    </row>
    <row r="43" spans="2:18" x14ac:dyDescent="0.25">
      <c r="B43" s="117">
        <v>2</v>
      </c>
      <c r="C43" s="103" t="s">
        <v>73</v>
      </c>
      <c r="G43" s="17">
        <f>-30.3756336-1.1878768</f>
        <v>-31.563510400000002</v>
      </c>
      <c r="H43" s="92">
        <f>+G43/$G$45</f>
        <v>-1.4502646548229551E-3</v>
      </c>
    </row>
    <row r="44" spans="2:18" s="106" customFormat="1" x14ac:dyDescent="0.2">
      <c r="B44" s="124"/>
      <c r="C44" s="125" t="s">
        <v>35</v>
      </c>
      <c r="D44" s="125"/>
      <c r="E44" s="125"/>
      <c r="F44" s="125"/>
      <c r="G44" s="129">
        <f>SUM(G42:G43)</f>
        <v>125.30603130000536</v>
      </c>
      <c r="H44" s="127">
        <f>SUM(H42:H43)</f>
        <v>5.7574999082021204E-3</v>
      </c>
      <c r="I44" s="120"/>
      <c r="K44" s="107"/>
      <c r="L44" s="103"/>
    </row>
    <row r="45" spans="2:18" s="106" customFormat="1" x14ac:dyDescent="0.2">
      <c r="B45" s="124"/>
      <c r="C45" s="130" t="s">
        <v>42</v>
      </c>
      <c r="D45" s="130"/>
      <c r="E45" s="130"/>
      <c r="F45" s="130"/>
      <c r="G45" s="131">
        <v>21763.965835500003</v>
      </c>
      <c r="H45" s="132">
        <f>+H32+H36+H39+H44</f>
        <v>0.99999999999999989</v>
      </c>
      <c r="I45" s="133"/>
      <c r="K45" s="107"/>
      <c r="L45" s="103"/>
      <c r="R45" s="121"/>
    </row>
    <row r="46" spans="2:18" x14ac:dyDescent="0.2">
      <c r="B46" s="117"/>
      <c r="C46" s="133"/>
      <c r="D46" s="133"/>
      <c r="E46" s="133"/>
      <c r="F46" s="133"/>
      <c r="G46" s="134"/>
      <c r="H46" s="135"/>
      <c r="I46" s="133"/>
      <c r="R46" s="121"/>
    </row>
    <row r="47" spans="2:18" x14ac:dyDescent="0.25">
      <c r="B47" s="117"/>
      <c r="C47" s="46" t="s">
        <v>43</v>
      </c>
      <c r="G47" s="136"/>
      <c r="H47" s="137"/>
    </row>
    <row r="49" spans="6:7" hidden="1" x14ac:dyDescent="0.2">
      <c r="F49" s="103">
        <v>2156312166.1700001</v>
      </c>
      <c r="G49" s="136">
        <f>+F49/100000</f>
        <v>21563.121661699999</v>
      </c>
    </row>
    <row r="50" spans="6:7" hidden="1" x14ac:dyDescent="0.2">
      <c r="G50" s="136">
        <f>+G45-G49</f>
        <v>200.84417380000377</v>
      </c>
    </row>
  </sheetData>
  <sortState ref="C18:H31">
    <sortCondition descending="1" ref="H18:H31"/>
  </sortState>
  <mergeCells count="8">
    <mergeCell ref="B6:H6"/>
    <mergeCell ref="B7:H7"/>
    <mergeCell ref="B8:H8"/>
    <mergeCell ref="B10:B11"/>
    <mergeCell ref="C10:C11"/>
    <mergeCell ref="D10:D11"/>
    <mergeCell ref="F10:F11"/>
    <mergeCell ref="H10:H11"/>
  </mergeCells>
  <pageMargins left="0" right="0" top="0" bottom="0" header="0" footer="0"/>
  <pageSetup paperSize="9" scale="5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view="pageBreakPreview" topLeftCell="B1" zoomScale="87" zoomScaleNormal="85" zoomScaleSheetLayoutView="87" workbookViewId="0">
      <selection activeCell="C20" sqref="C20"/>
    </sheetView>
  </sheetViews>
  <sheetFormatPr defaultRowHeight="15.75" x14ac:dyDescent="0.2"/>
  <cols>
    <col min="1" max="1" width="8.140625" style="106" hidden="1" customWidth="1"/>
    <col min="2" max="2" width="7.5703125" style="106" customWidth="1"/>
    <col min="3" max="3" width="58.7109375" style="106" customWidth="1"/>
    <col min="4" max="4" width="15.5703125" style="106" customWidth="1"/>
    <col min="5" max="5" width="16.28515625" style="106" customWidth="1"/>
    <col min="6" max="6" width="10.85546875" style="106" customWidth="1"/>
    <col min="7" max="7" width="16.85546875" style="106" customWidth="1"/>
    <col min="8" max="8" width="14.7109375" style="106" customWidth="1"/>
    <col min="9" max="9" width="14.5703125" style="103" customWidth="1"/>
    <col min="10" max="10" width="21" style="106" hidden="1" customWidth="1"/>
    <col min="11" max="11" width="9.140625" style="107" hidden="1" customWidth="1"/>
    <col min="12" max="12" width="15.140625" style="103" customWidth="1"/>
    <col min="13" max="14" width="9.140625" style="106"/>
    <col min="15" max="16" width="9.28515625" style="106" bestFit="1" customWidth="1"/>
    <col min="17" max="16384" width="9.140625" style="106"/>
  </cols>
  <sheetData>
    <row r="1" spans="1:14" x14ac:dyDescent="0.2">
      <c r="F1" s="138"/>
    </row>
    <row r="2" spans="1:14" x14ac:dyDescent="0.2">
      <c r="F2" s="138"/>
    </row>
    <row r="3" spans="1:14" x14ac:dyDescent="0.2">
      <c r="F3" s="138"/>
    </row>
    <row r="4" spans="1:14" x14ac:dyDescent="0.2">
      <c r="F4" s="138"/>
    </row>
    <row r="5" spans="1:14" x14ac:dyDescent="0.2">
      <c r="B5" s="106" t="s">
        <v>0</v>
      </c>
      <c r="F5" s="138"/>
    </row>
    <row r="6" spans="1:14" ht="15.75" customHeight="1" x14ac:dyDescent="0.2">
      <c r="B6" s="157" t="s">
        <v>92</v>
      </c>
      <c r="C6" s="158"/>
      <c r="D6" s="158"/>
      <c r="E6" s="158"/>
      <c r="F6" s="158"/>
      <c r="G6" s="158"/>
      <c r="H6" s="159"/>
    </row>
    <row r="7" spans="1:14" ht="15.75" customHeight="1" x14ac:dyDescent="0.2">
      <c r="B7" s="160" t="str">
        <f>+'2B'!B7:H7</f>
        <v>Monthly  Portfolio statement as on October 31, 2018</v>
      </c>
      <c r="C7" s="161"/>
      <c r="D7" s="161"/>
      <c r="E7" s="161"/>
      <c r="F7" s="161"/>
      <c r="G7" s="161"/>
      <c r="H7" s="162"/>
    </row>
    <row r="8" spans="1:14" x14ac:dyDescent="0.2">
      <c r="B8" s="174"/>
      <c r="C8" s="175"/>
      <c r="D8" s="175"/>
      <c r="E8" s="175"/>
      <c r="F8" s="175"/>
      <c r="G8" s="175"/>
      <c r="H8" s="176"/>
      <c r="J8" s="73"/>
      <c r="K8" s="139"/>
    </row>
    <row r="9" spans="1:14" x14ac:dyDescent="0.2">
      <c r="B9" s="108"/>
      <c r="C9" s="109"/>
      <c r="D9" s="109"/>
      <c r="E9" s="109"/>
      <c r="F9" s="109"/>
      <c r="G9" s="109"/>
      <c r="H9" s="110"/>
      <c r="J9" s="73"/>
      <c r="K9" s="139"/>
    </row>
    <row r="10" spans="1:14" ht="15.75" customHeight="1" x14ac:dyDescent="0.2">
      <c r="B10" s="166" t="s">
        <v>2</v>
      </c>
      <c r="C10" s="172" t="s">
        <v>3</v>
      </c>
      <c r="D10" s="172" t="s">
        <v>4</v>
      </c>
      <c r="E10" s="89" t="s">
        <v>5</v>
      </c>
      <c r="F10" s="172" t="s">
        <v>6</v>
      </c>
      <c r="G10" s="90" t="s">
        <v>7</v>
      </c>
      <c r="H10" s="173" t="s">
        <v>8</v>
      </c>
      <c r="I10" s="91"/>
      <c r="J10" s="111"/>
      <c r="L10" s="91"/>
    </row>
    <row r="11" spans="1:14" x14ac:dyDescent="0.2">
      <c r="B11" s="166"/>
      <c r="C11" s="172"/>
      <c r="D11" s="172"/>
      <c r="E11" s="89"/>
      <c r="F11" s="172"/>
      <c r="G11" s="90" t="s">
        <v>9</v>
      </c>
      <c r="H11" s="173"/>
      <c r="J11" s="111"/>
    </row>
    <row r="12" spans="1:14" s="103" customFormat="1" x14ac:dyDescent="0.2">
      <c r="B12" s="113"/>
      <c r="C12" s="114"/>
      <c r="D12" s="114"/>
      <c r="E12" s="114"/>
      <c r="F12" s="114"/>
      <c r="G12" s="115"/>
      <c r="H12" s="116"/>
      <c r="J12" s="112"/>
      <c r="K12" s="105"/>
    </row>
    <row r="13" spans="1:14" s="103" customFormat="1" x14ac:dyDescent="0.25">
      <c r="B13" s="124"/>
      <c r="C13" s="19" t="s">
        <v>10</v>
      </c>
      <c r="D13" s="106"/>
      <c r="E13" s="106"/>
      <c r="F13" s="106"/>
      <c r="G13" s="140"/>
      <c r="H13" s="141"/>
      <c r="J13" s="106"/>
      <c r="K13" s="107"/>
    </row>
    <row r="14" spans="1:14" s="103" customFormat="1" x14ac:dyDescent="0.25">
      <c r="A14" s="103" t="str">
        <f>+$B$6&amp;C14</f>
        <v>IL&amp;FS  Infrastructure Debt Fund Series 2CIL&amp;FS Solar Power Limited</v>
      </c>
      <c r="B14" s="117">
        <v>1</v>
      </c>
      <c r="C14" s="103" t="s">
        <v>121</v>
      </c>
      <c r="D14" s="1" t="s">
        <v>46</v>
      </c>
      <c r="E14" s="103" t="s">
        <v>47</v>
      </c>
      <c r="F14" s="119">
        <v>472</v>
      </c>
      <c r="G14" s="118">
        <v>5185.6920499999997</v>
      </c>
      <c r="H14" s="92">
        <f>+G14/$G$39</f>
        <v>0.30102193094674767</v>
      </c>
      <c r="K14" s="105"/>
      <c r="N14" s="119"/>
    </row>
    <row r="15" spans="1:14" s="103" customFormat="1" x14ac:dyDescent="0.25">
      <c r="A15" s="103" t="str">
        <f t="shared" ref="A15:A21" si="0">+$B$6&amp;C15</f>
        <v>IL&amp;FS  Infrastructure Debt Fund Series 2CIL&amp;FS Wind Energy Limited</v>
      </c>
      <c r="B15" s="117">
        <v>2</v>
      </c>
      <c r="C15" s="103" t="s">
        <v>119</v>
      </c>
      <c r="D15" s="1" t="s">
        <v>11</v>
      </c>
      <c r="E15" s="103" t="s">
        <v>76</v>
      </c>
      <c r="F15" s="119">
        <v>5</v>
      </c>
      <c r="G15" s="118">
        <v>63.974739999999997</v>
      </c>
      <c r="H15" s="92">
        <f>+G15/$G$39</f>
        <v>3.7136412229908902E-3</v>
      </c>
      <c r="K15" s="105"/>
      <c r="N15" s="119"/>
    </row>
    <row r="16" spans="1:14" s="103" customFormat="1" x14ac:dyDescent="0.2">
      <c r="A16" s="103" t="str">
        <f t="shared" si="0"/>
        <v>IL&amp;FS  Infrastructure Debt Fund Series 2C</v>
      </c>
      <c r="B16" s="117"/>
      <c r="F16" s="119"/>
      <c r="G16" s="118"/>
      <c r="H16" s="92"/>
      <c r="K16" s="105"/>
    </row>
    <row r="17" spans="1:17" s="103" customFormat="1" x14ac:dyDescent="0.25">
      <c r="A17" s="103" t="str">
        <f t="shared" si="0"/>
        <v>IL&amp;FS  Infrastructure Debt Fund Series 2CDebt Instrument-Privately Placed-Unlisted</v>
      </c>
      <c r="B17" s="117"/>
      <c r="C17" s="19" t="s">
        <v>16</v>
      </c>
      <c r="F17" s="119"/>
      <c r="G17" s="118"/>
      <c r="H17" s="92"/>
      <c r="K17" s="105"/>
    </row>
    <row r="18" spans="1:17" s="103" customFormat="1" x14ac:dyDescent="0.25">
      <c r="B18" s="117">
        <v>3</v>
      </c>
      <c r="C18" s="103" t="s">
        <v>26</v>
      </c>
      <c r="D18" s="1" t="s">
        <v>27</v>
      </c>
      <c r="E18" s="103" t="s">
        <v>28</v>
      </c>
      <c r="F18" s="119">
        <v>372000</v>
      </c>
      <c r="G18" s="118">
        <v>3720</v>
      </c>
      <c r="H18" s="92">
        <f t="shared" ref="H18:H25" si="1">+G18/$G$39</f>
        <v>0.21594062515183512</v>
      </c>
      <c r="K18" s="105"/>
      <c r="N18" s="119"/>
    </row>
    <row r="19" spans="1:17" s="103" customFormat="1" x14ac:dyDescent="0.25">
      <c r="A19" s="103" t="str">
        <f t="shared" si="0"/>
        <v>IL&amp;FS  Infrastructure Debt Fund Series 2CAmri Hospital Limited</v>
      </c>
      <c r="B19" s="117">
        <v>4</v>
      </c>
      <c r="C19" s="103" t="s">
        <v>101</v>
      </c>
      <c r="D19" s="1" t="s">
        <v>30</v>
      </c>
      <c r="E19" s="103" t="s">
        <v>93</v>
      </c>
      <c r="F19" s="119">
        <v>365</v>
      </c>
      <c r="G19" s="118">
        <v>3648.4749999999999</v>
      </c>
      <c r="H19" s="92">
        <f t="shared" si="1"/>
        <v>0.21178870224484989</v>
      </c>
      <c r="K19" s="105"/>
      <c r="N19" s="119"/>
    </row>
    <row r="20" spans="1:17" s="103" customFormat="1" x14ac:dyDescent="0.25">
      <c r="A20" s="103" t="str">
        <f t="shared" si="0"/>
        <v>IL&amp;FS  Infrastructure Debt Fund Series 2CKanchanjunga Power Company Private Limited</v>
      </c>
      <c r="B20" s="117">
        <v>5</v>
      </c>
      <c r="C20" s="103" t="s">
        <v>77</v>
      </c>
      <c r="D20" s="1" t="s">
        <v>110</v>
      </c>
      <c r="E20" s="1" t="s">
        <v>94</v>
      </c>
      <c r="F20" s="119">
        <v>280</v>
      </c>
      <c r="G20" s="118">
        <v>2800</v>
      </c>
      <c r="H20" s="92">
        <f t="shared" si="1"/>
        <v>0.16253595441535976</v>
      </c>
      <c r="K20" s="105"/>
      <c r="N20" s="119"/>
    </row>
    <row r="21" spans="1:17" s="103" customFormat="1" x14ac:dyDescent="0.25">
      <c r="A21" s="103" t="str">
        <f t="shared" si="0"/>
        <v>IL&amp;FS  Infrastructure Debt Fund Series 2CBabcock Borsing Limited</v>
      </c>
      <c r="B21" s="117">
        <v>6</v>
      </c>
      <c r="C21" s="103" t="s">
        <v>104</v>
      </c>
      <c r="D21" s="1" t="s">
        <v>27</v>
      </c>
      <c r="E21" s="103" t="s">
        <v>53</v>
      </c>
      <c r="F21" s="119">
        <v>80</v>
      </c>
      <c r="G21" s="118">
        <v>854.98491999999999</v>
      </c>
      <c r="H21" s="92">
        <f t="shared" si="1"/>
        <v>4.9630639279621434E-2</v>
      </c>
      <c r="K21" s="105"/>
      <c r="N21" s="119"/>
    </row>
    <row r="22" spans="1:17" s="103" customFormat="1" x14ac:dyDescent="0.25">
      <c r="A22" s="103" t="str">
        <f>+$B$6&amp;C22</f>
        <v>IL&amp;FS  Infrastructure Debt Fund Series 2CBhilangana Hydro Power Limited</v>
      </c>
      <c r="B22" s="117">
        <v>7</v>
      </c>
      <c r="C22" s="103" t="s">
        <v>20</v>
      </c>
      <c r="D22" s="1" t="s">
        <v>21</v>
      </c>
      <c r="E22" s="103" t="s">
        <v>24</v>
      </c>
      <c r="F22" s="119">
        <v>60</v>
      </c>
      <c r="G22" s="118">
        <v>600</v>
      </c>
      <c r="H22" s="92">
        <f t="shared" si="1"/>
        <v>3.4829133089005662E-2</v>
      </c>
      <c r="K22" s="105"/>
      <c r="N22" s="119"/>
    </row>
    <row r="23" spans="1:17" s="103" customFormat="1" x14ac:dyDescent="0.25">
      <c r="A23" s="103" t="str">
        <f>+$B$6&amp;C23</f>
        <v>IL&amp;FS  Infrastructure Debt Fund Series 2CWilliamson Magor &amp; Co. Limited</v>
      </c>
      <c r="B23" s="117">
        <v>8</v>
      </c>
      <c r="C23" s="103" t="s">
        <v>67</v>
      </c>
      <c r="D23" s="1" t="s">
        <v>27</v>
      </c>
      <c r="E23" s="103" t="s">
        <v>116</v>
      </c>
      <c r="F23" s="119">
        <v>10</v>
      </c>
      <c r="G23" s="118">
        <v>101.1465774</v>
      </c>
      <c r="H23" s="92">
        <f t="shared" si="1"/>
        <v>5.8714126762700212E-3</v>
      </c>
      <c r="K23" s="105"/>
      <c r="N23" s="119"/>
    </row>
    <row r="24" spans="1:17" s="103" customFormat="1" x14ac:dyDescent="0.25">
      <c r="B24" s="117">
        <v>9</v>
      </c>
      <c r="C24" s="103" t="s">
        <v>20</v>
      </c>
      <c r="D24" s="1" t="s">
        <v>21</v>
      </c>
      <c r="E24" s="103" t="s">
        <v>23</v>
      </c>
      <c r="F24" s="119">
        <v>8</v>
      </c>
      <c r="G24" s="118">
        <v>80</v>
      </c>
      <c r="H24" s="92">
        <f t="shared" si="1"/>
        <v>4.6438844118674221E-3</v>
      </c>
      <c r="K24" s="105"/>
      <c r="N24" s="119"/>
    </row>
    <row r="25" spans="1:17" s="103" customFormat="1" x14ac:dyDescent="0.25">
      <c r="A25" s="103" t="str">
        <f>+$B$6&amp;C25</f>
        <v>IL&amp;FS  Infrastructure Debt Fund Series 2CTime Technoplast Limited</v>
      </c>
      <c r="B25" s="117">
        <v>10</v>
      </c>
      <c r="C25" s="103" t="s">
        <v>33</v>
      </c>
      <c r="D25" s="1" t="s">
        <v>109</v>
      </c>
      <c r="E25" s="103" t="s">
        <v>118</v>
      </c>
      <c r="F25" s="156">
        <v>0</v>
      </c>
      <c r="G25" s="118">
        <v>27.166149999999998</v>
      </c>
      <c r="H25" s="92">
        <f t="shared" si="1"/>
        <v>1.5769557564431519E-3</v>
      </c>
      <c r="K25" s="105"/>
    </row>
    <row r="26" spans="1:17" s="103" customFormat="1" x14ac:dyDescent="0.2">
      <c r="B26" s="124"/>
      <c r="C26" s="125" t="s">
        <v>35</v>
      </c>
      <c r="D26" s="125"/>
      <c r="E26" s="125"/>
      <c r="F26" s="125"/>
      <c r="G26" s="129">
        <f>SUM(G14:G25)</f>
        <v>17081.4394374</v>
      </c>
      <c r="H26" s="142">
        <f>SUM(H14:H25)</f>
        <v>0.99155287919499102</v>
      </c>
      <c r="I26" s="120"/>
      <c r="J26" s="106"/>
      <c r="K26" s="107"/>
      <c r="M26" s="121"/>
      <c r="O26" s="119"/>
      <c r="P26" s="119"/>
      <c r="Q26" s="119"/>
    </row>
    <row r="27" spans="1:17" s="103" customFormat="1" x14ac:dyDescent="0.2">
      <c r="B27" s="117"/>
      <c r="C27" s="120"/>
      <c r="D27" s="120"/>
      <c r="E27" s="120"/>
      <c r="F27" s="120"/>
      <c r="G27" s="122"/>
      <c r="H27" s="123"/>
      <c r="I27" s="120"/>
      <c r="K27" s="105"/>
    </row>
    <row r="28" spans="1:17" x14ac:dyDescent="0.25">
      <c r="B28" s="124"/>
      <c r="C28" s="19" t="s">
        <v>36</v>
      </c>
      <c r="G28" s="140"/>
      <c r="H28" s="141"/>
      <c r="J28" s="73" t="s">
        <v>68</v>
      </c>
      <c r="K28" s="139" t="s">
        <v>69</v>
      </c>
    </row>
    <row r="29" spans="1:17" x14ac:dyDescent="0.25">
      <c r="B29" s="124"/>
      <c r="C29" s="4" t="s">
        <v>95</v>
      </c>
      <c r="G29" s="140">
        <v>0</v>
      </c>
      <c r="H29" s="92">
        <f>+G29/$G$39</f>
        <v>0</v>
      </c>
      <c r="J29" s="106" t="s">
        <v>70</v>
      </c>
      <c r="K29" s="107">
        <v>0.40260000000000001</v>
      </c>
    </row>
    <row r="30" spans="1:17" x14ac:dyDescent="0.2">
      <c r="B30" s="124"/>
      <c r="C30" s="125" t="s">
        <v>35</v>
      </c>
      <c r="D30" s="125"/>
      <c r="E30" s="125"/>
      <c r="F30" s="125"/>
      <c r="G30" s="129">
        <f>SUM(G29)</f>
        <v>0</v>
      </c>
      <c r="H30" s="127">
        <f>SUM(H29)</f>
        <v>0</v>
      </c>
      <c r="I30" s="120"/>
    </row>
    <row r="31" spans="1:17" s="103" customFormat="1" x14ac:dyDescent="0.2">
      <c r="B31" s="124"/>
      <c r="C31" s="106"/>
      <c r="D31" s="106"/>
      <c r="E31" s="106"/>
      <c r="F31" s="106"/>
      <c r="G31" s="140"/>
      <c r="H31" s="141"/>
      <c r="J31" s="106"/>
      <c r="K31" s="107"/>
    </row>
    <row r="32" spans="1:17" s="103" customFormat="1" x14ac:dyDescent="0.2">
      <c r="B32" s="117"/>
      <c r="C32" s="143" t="s">
        <v>38</v>
      </c>
      <c r="F32" s="104"/>
      <c r="G32" s="118">
        <v>29.900000200000001</v>
      </c>
      <c r="H32" s="92">
        <f>+G32/$G$39</f>
        <v>1.73565181054516E-3</v>
      </c>
      <c r="K32" s="105"/>
    </row>
    <row r="33" spans="2:13" s="103" customFormat="1" x14ac:dyDescent="0.2">
      <c r="B33" s="124"/>
      <c r="C33" s="125" t="s">
        <v>35</v>
      </c>
      <c r="D33" s="125"/>
      <c r="E33" s="125"/>
      <c r="F33" s="144"/>
      <c r="G33" s="129">
        <f>SUM(G32)</f>
        <v>29.900000200000001</v>
      </c>
      <c r="H33" s="142">
        <f>SUM(H32)</f>
        <v>1.73565181054516E-3</v>
      </c>
      <c r="J33" s="106"/>
      <c r="K33" s="107"/>
    </row>
    <row r="34" spans="2:13" s="103" customFormat="1" x14ac:dyDescent="0.2">
      <c r="B34" s="124"/>
      <c r="C34" s="106"/>
      <c r="D34" s="106"/>
      <c r="E34" s="106"/>
      <c r="F34" s="106"/>
      <c r="G34" s="140"/>
      <c r="H34" s="141"/>
      <c r="J34" s="106"/>
      <c r="K34" s="107"/>
    </row>
    <row r="35" spans="2:13" s="103" customFormat="1" x14ac:dyDescent="0.25">
      <c r="B35" s="124"/>
      <c r="C35" s="19" t="s">
        <v>39</v>
      </c>
      <c r="D35" s="106"/>
      <c r="E35" s="106"/>
      <c r="F35" s="106"/>
      <c r="G35" s="140"/>
      <c r="H35" s="141"/>
      <c r="J35" s="106"/>
      <c r="K35" s="107"/>
    </row>
    <row r="36" spans="2:13" s="103" customFormat="1" x14ac:dyDescent="0.2">
      <c r="B36" s="117">
        <v>1</v>
      </c>
      <c r="C36" s="103" t="s">
        <v>41</v>
      </c>
      <c r="G36" s="118">
        <f>+G39-G37-G33-G30-G26</f>
        <v>139.5627181000018</v>
      </c>
      <c r="H36" s="92">
        <f>+G36/$G$39</f>
        <v>8.1014141382805705E-3</v>
      </c>
      <c r="K36" s="105"/>
    </row>
    <row r="37" spans="2:13" x14ac:dyDescent="0.25">
      <c r="B37" s="124">
        <v>2</v>
      </c>
      <c r="C37" s="106" t="s">
        <v>73</v>
      </c>
      <c r="G37" s="17">
        <v>-23.944526099999997</v>
      </c>
      <c r="H37" s="92">
        <f>+G37/$G$39</f>
        <v>-1.3899451438167828E-3</v>
      </c>
    </row>
    <row r="38" spans="2:13" x14ac:dyDescent="0.2">
      <c r="B38" s="124"/>
      <c r="C38" s="125" t="s">
        <v>35</v>
      </c>
      <c r="D38" s="125"/>
      <c r="E38" s="125"/>
      <c r="F38" s="125"/>
      <c r="G38" s="129">
        <f>SUM(G36:G37)</f>
        <v>115.61819200000181</v>
      </c>
      <c r="H38" s="142">
        <f>SUM(H36:H37)</f>
        <v>6.7114689944637873E-3</v>
      </c>
      <c r="I38" s="120"/>
    </row>
    <row r="39" spans="2:13" x14ac:dyDescent="0.2">
      <c r="B39" s="124"/>
      <c r="C39" s="130" t="s">
        <v>42</v>
      </c>
      <c r="D39" s="130"/>
      <c r="E39" s="130"/>
      <c r="F39" s="130"/>
      <c r="G39" s="131">
        <v>17226.957629600001</v>
      </c>
      <c r="H39" s="132">
        <f>+H26+H30+H33+H38</f>
        <v>1</v>
      </c>
      <c r="I39" s="133"/>
      <c r="M39" s="121"/>
    </row>
    <row r="40" spans="2:13" s="103" customFormat="1" x14ac:dyDescent="0.2">
      <c r="B40" s="117"/>
      <c r="C40" s="133"/>
      <c r="D40" s="133"/>
      <c r="E40" s="133"/>
      <c r="F40" s="133"/>
      <c r="G40" s="134"/>
      <c r="H40" s="135"/>
      <c r="I40" s="133"/>
      <c r="K40" s="105"/>
      <c r="M40" s="121"/>
    </row>
    <row r="41" spans="2:13" x14ac:dyDescent="0.25">
      <c r="B41" s="124"/>
      <c r="C41" s="46" t="s">
        <v>43</v>
      </c>
      <c r="G41" s="145"/>
      <c r="H41" s="146"/>
    </row>
    <row r="43" spans="2:13" hidden="1" x14ac:dyDescent="0.2">
      <c r="F43" s="106">
        <v>1707699234.05</v>
      </c>
      <c r="G43" s="145">
        <f>+F43/100000</f>
        <v>17076.992340500001</v>
      </c>
    </row>
    <row r="44" spans="2:13" hidden="1" x14ac:dyDescent="0.2">
      <c r="G44" s="145">
        <f>+G39-G43</f>
        <v>149.96528910000052</v>
      </c>
    </row>
  </sheetData>
  <sortState ref="C18:H25">
    <sortCondition descending="1" ref="H18:H25"/>
  </sortState>
  <mergeCells count="8">
    <mergeCell ref="B6:H6"/>
    <mergeCell ref="B7:H7"/>
    <mergeCell ref="B8:H8"/>
    <mergeCell ref="B10:B11"/>
    <mergeCell ref="C10:C11"/>
    <mergeCell ref="D10:D11"/>
    <mergeCell ref="F10:F11"/>
    <mergeCell ref="H10:H11"/>
  </mergeCells>
  <pageMargins left="0" right="0" top="0" bottom="0" header="0" footer="0"/>
  <pageSetup scale="6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50"/>
  <sheetViews>
    <sheetView view="pageBreakPreview" topLeftCell="B1" zoomScale="87" zoomScaleNormal="85" zoomScaleSheetLayoutView="87" workbookViewId="0">
      <selection activeCell="C21" sqref="C21"/>
    </sheetView>
  </sheetViews>
  <sheetFormatPr defaultRowHeight="15.75" x14ac:dyDescent="0.25"/>
  <cols>
    <col min="1" max="1" width="15" style="1" hidden="1" customWidth="1"/>
    <col min="2" max="2" width="7.5703125" style="1" customWidth="1"/>
    <col min="3" max="3" width="58.7109375" style="1" customWidth="1"/>
    <col min="4" max="4" width="15.5703125" style="1" customWidth="1"/>
    <col min="5" max="5" width="16.42578125" style="1" customWidth="1"/>
    <col min="6" max="6" width="18.42578125" style="84" customWidth="1"/>
    <col min="7" max="7" width="16.85546875" style="1" customWidth="1"/>
    <col min="8" max="8" width="14.7109375" style="1" customWidth="1"/>
    <col min="9" max="9" width="16.28515625" style="1" bestFit="1" customWidth="1"/>
    <col min="10" max="10" width="19.85546875" style="1" hidden="1" customWidth="1"/>
    <col min="11" max="11" width="9.140625" style="85" hidden="1" customWidth="1"/>
    <col min="12" max="12" width="15.7109375" style="1" customWidth="1"/>
    <col min="13" max="13" width="9.140625" style="1"/>
    <col min="14" max="14" width="11" style="1" bestFit="1" customWidth="1"/>
    <col min="15" max="16384" width="9.140625" style="1"/>
  </cols>
  <sheetData>
    <row r="5" spans="1:14" x14ac:dyDescent="0.25">
      <c r="B5" s="1" t="s">
        <v>0</v>
      </c>
    </row>
    <row r="7" spans="1:14" s="4" customFormat="1" ht="15.75" customHeight="1" x14ac:dyDescent="0.25">
      <c r="B7" s="157" t="s">
        <v>96</v>
      </c>
      <c r="C7" s="158"/>
      <c r="D7" s="158"/>
      <c r="E7" s="158"/>
      <c r="F7" s="158"/>
      <c r="G7" s="158"/>
      <c r="H7" s="159"/>
      <c r="I7" s="1"/>
      <c r="K7" s="86"/>
      <c r="L7" s="1"/>
    </row>
    <row r="8" spans="1:14" s="4" customFormat="1" ht="15.75" customHeight="1" x14ac:dyDescent="0.25">
      <c r="B8" s="160" t="str">
        <f>+'2C'!B7:H7</f>
        <v>Monthly  Portfolio statement as on October 31, 2018</v>
      </c>
      <c r="C8" s="161"/>
      <c r="D8" s="161"/>
      <c r="E8" s="161"/>
      <c r="F8" s="161"/>
      <c r="G8" s="161"/>
      <c r="H8" s="162"/>
      <c r="I8" s="1"/>
      <c r="K8" s="86"/>
      <c r="L8" s="1"/>
    </row>
    <row r="9" spans="1:14" x14ac:dyDescent="0.25">
      <c r="B9" s="163"/>
      <c r="C9" s="164"/>
      <c r="D9" s="164"/>
      <c r="E9" s="164"/>
      <c r="F9" s="164"/>
      <c r="G9" s="164"/>
      <c r="H9" s="165"/>
    </row>
    <row r="10" spans="1:14" x14ac:dyDescent="0.25">
      <c r="B10" s="6"/>
      <c r="C10" s="7"/>
      <c r="D10" s="8"/>
      <c r="E10" s="8"/>
      <c r="F10" s="87"/>
      <c r="G10" s="10"/>
      <c r="H10" s="88"/>
    </row>
    <row r="11" spans="1:14" s="4" customFormat="1" x14ac:dyDescent="0.25">
      <c r="B11" s="166" t="s">
        <v>2</v>
      </c>
      <c r="C11" s="172" t="s">
        <v>3</v>
      </c>
      <c r="D11" s="172" t="s">
        <v>4</v>
      </c>
      <c r="E11" s="89" t="s">
        <v>5</v>
      </c>
      <c r="F11" s="172" t="s">
        <v>6</v>
      </c>
      <c r="G11" s="90" t="s">
        <v>7</v>
      </c>
      <c r="H11" s="173" t="s">
        <v>8</v>
      </c>
      <c r="I11" s="91"/>
      <c r="J11" s="15"/>
      <c r="K11" s="86"/>
      <c r="L11" s="91"/>
    </row>
    <row r="12" spans="1:14" x14ac:dyDescent="0.25">
      <c r="B12" s="166"/>
      <c r="C12" s="172"/>
      <c r="D12" s="172"/>
      <c r="E12" s="89"/>
      <c r="F12" s="172"/>
      <c r="G12" s="90" t="s">
        <v>9</v>
      </c>
      <c r="H12" s="173"/>
    </row>
    <row r="13" spans="1:14" x14ac:dyDescent="0.25">
      <c r="B13" s="16"/>
      <c r="G13" s="17"/>
      <c r="H13" s="18"/>
    </row>
    <row r="14" spans="1:14" x14ac:dyDescent="0.25">
      <c r="B14" s="16"/>
      <c r="C14" s="19" t="s">
        <v>10</v>
      </c>
      <c r="G14" s="17"/>
      <c r="H14" s="18"/>
    </row>
    <row r="15" spans="1:14" x14ac:dyDescent="0.25">
      <c r="A15" s="1" t="str">
        <f t="shared" ref="A15:A25" si="0">+$B$7&amp;C15</f>
        <v>IL&amp;FS  Infrastructure Debt Fund Series 3AIL&amp;FS Solar Power Limited</v>
      </c>
      <c r="B15" s="16">
        <v>1</v>
      </c>
      <c r="C15" s="1" t="s">
        <v>121</v>
      </c>
      <c r="D15" s="1" t="s">
        <v>46</v>
      </c>
      <c r="E15" s="1" t="s">
        <v>47</v>
      </c>
      <c r="F15" s="84">
        <v>230</v>
      </c>
      <c r="G15" s="17">
        <v>2533.65479</v>
      </c>
      <c r="H15" s="18">
        <f>+G15/$G$45</f>
        <v>0.1681036050513266</v>
      </c>
      <c r="L15" s="21"/>
      <c r="N15" s="155"/>
    </row>
    <row r="16" spans="1:14" x14ac:dyDescent="0.25">
      <c r="A16" s="1" t="str">
        <f t="shared" si="0"/>
        <v>IL&amp;FS  Infrastructure Debt Fund Series 3ABhilwara Green Energy Limited</v>
      </c>
      <c r="B16" s="16">
        <v>2</v>
      </c>
      <c r="C16" s="1" t="s">
        <v>13</v>
      </c>
      <c r="D16" s="1" t="s">
        <v>14</v>
      </c>
      <c r="E16" s="1" t="s">
        <v>52</v>
      </c>
      <c r="F16" s="84">
        <v>150000</v>
      </c>
      <c r="G16" s="17">
        <v>1499.99999</v>
      </c>
      <c r="H16" s="18">
        <f>+G16/$G$45</f>
        <v>9.9522400167212144E-2</v>
      </c>
      <c r="L16" s="21"/>
      <c r="N16" s="155"/>
    </row>
    <row r="17" spans="1:16" x14ac:dyDescent="0.25">
      <c r="A17" s="1" t="str">
        <f t="shared" si="0"/>
        <v>IL&amp;FS  Infrastructure Debt Fund Series 3AIL&amp;FS Wind Energy Limited</v>
      </c>
      <c r="B17" s="16">
        <v>3</v>
      </c>
      <c r="C17" s="1" t="s">
        <v>119</v>
      </c>
      <c r="D17" s="1" t="s">
        <v>11</v>
      </c>
      <c r="E17" s="1" t="s">
        <v>76</v>
      </c>
      <c r="F17" s="84">
        <v>77</v>
      </c>
      <c r="G17" s="17">
        <v>985.21104000000003</v>
      </c>
      <c r="H17" s="18">
        <f>+G17/$G$45</f>
        <v>6.5367045350470471E-2</v>
      </c>
      <c r="L17" s="21"/>
      <c r="N17" s="155"/>
    </row>
    <row r="18" spans="1:16" x14ac:dyDescent="0.25">
      <c r="A18" s="1" t="str">
        <f t="shared" si="0"/>
        <v>IL&amp;FS  Infrastructure Debt Fund Series 3A</v>
      </c>
      <c r="B18" s="16"/>
      <c r="G18" s="17"/>
      <c r="H18" s="18"/>
      <c r="L18" s="21"/>
    </row>
    <row r="19" spans="1:16" x14ac:dyDescent="0.25">
      <c r="A19" s="1" t="str">
        <f t="shared" si="0"/>
        <v>IL&amp;FS  Infrastructure Debt Fund Series 3ADebt Instrument-Privately Placed-Unlisted</v>
      </c>
      <c r="B19" s="16"/>
      <c r="C19" s="19" t="s">
        <v>16</v>
      </c>
      <c r="G19" s="17"/>
      <c r="H19" s="18"/>
      <c r="L19" s="21"/>
    </row>
    <row r="20" spans="1:16" x14ac:dyDescent="0.25">
      <c r="A20" s="1" t="str">
        <f t="shared" si="0"/>
        <v>IL&amp;FS  Infrastructure Debt Fund Series 3AAd Hydro Power Ltd</v>
      </c>
      <c r="B20" s="16">
        <v>4</v>
      </c>
      <c r="C20" s="1" t="s">
        <v>103</v>
      </c>
      <c r="D20" s="1" t="s">
        <v>111</v>
      </c>
      <c r="E20" s="1" t="s">
        <v>56</v>
      </c>
      <c r="F20" s="84">
        <v>287558</v>
      </c>
      <c r="G20" s="17">
        <v>2902.07305</v>
      </c>
      <c r="H20" s="18">
        <f t="shared" ref="H20:H29" si="1">+G20/$G$45</f>
        <v>0.1925475182147047</v>
      </c>
      <c r="L20" s="21"/>
      <c r="N20" s="155"/>
    </row>
    <row r="21" spans="1:16" x14ac:dyDescent="0.25">
      <c r="A21" s="1" t="str">
        <f t="shared" si="0"/>
        <v>IL&amp;FS  Infrastructure Debt Fund Series 3AAmri Hospital Limited</v>
      </c>
      <c r="B21" s="16">
        <v>5</v>
      </c>
      <c r="C21" s="1" t="s">
        <v>101</v>
      </c>
      <c r="D21" s="1" t="s">
        <v>30</v>
      </c>
      <c r="E21" s="1" t="s">
        <v>97</v>
      </c>
      <c r="F21" s="84">
        <v>180</v>
      </c>
      <c r="G21" s="17">
        <v>1799.24794</v>
      </c>
      <c r="H21" s="18">
        <f t="shared" si="1"/>
        <v>0.11937698311898796</v>
      </c>
      <c r="L21" s="21"/>
      <c r="N21" s="155"/>
    </row>
    <row r="22" spans="1:16" x14ac:dyDescent="0.25">
      <c r="A22" s="1" t="str">
        <f t="shared" si="0"/>
        <v>IL&amp;FS  Infrastructure Debt Fund Series 3ABabcock Borsing Limited</v>
      </c>
      <c r="B22" s="16">
        <v>6</v>
      </c>
      <c r="C22" s="1" t="s">
        <v>104</v>
      </c>
      <c r="D22" s="1" t="s">
        <v>27</v>
      </c>
      <c r="E22" s="1" t="s">
        <v>61</v>
      </c>
      <c r="F22" s="84">
        <v>146</v>
      </c>
      <c r="G22" s="17">
        <v>1562.40527</v>
      </c>
      <c r="H22" s="18">
        <f t="shared" si="1"/>
        <v>0.10366288236061998</v>
      </c>
      <c r="L22" s="21"/>
      <c r="N22" s="155"/>
    </row>
    <row r="23" spans="1:16" x14ac:dyDescent="0.25">
      <c r="A23" s="1" t="str">
        <f t="shared" si="0"/>
        <v>IL&amp;FS  Infrastructure Debt Fund Series 3AAmri Hospital Limited</v>
      </c>
      <c r="B23" s="16">
        <v>7</v>
      </c>
      <c r="C23" s="1" t="s">
        <v>101</v>
      </c>
      <c r="D23" s="1" t="s">
        <v>30</v>
      </c>
      <c r="E23" s="1" t="s">
        <v>63</v>
      </c>
      <c r="F23" s="84">
        <v>100</v>
      </c>
      <c r="G23" s="17">
        <v>999.58218999999997</v>
      </c>
      <c r="H23" s="18">
        <f t="shared" si="1"/>
        <v>6.6320546250935822E-2</v>
      </c>
      <c r="L23" s="21"/>
      <c r="N23" s="155"/>
    </row>
    <row r="24" spans="1:16" x14ac:dyDescent="0.25">
      <c r="A24" s="1" t="str">
        <f>+$B$7&amp;C24</f>
        <v>IL&amp;FS  Infrastructure Debt Fund Series 3ABhilangana Hydro Power Limited</v>
      </c>
      <c r="B24" s="16">
        <v>8</v>
      </c>
      <c r="C24" s="1" t="s">
        <v>20</v>
      </c>
      <c r="D24" s="1" t="s">
        <v>21</v>
      </c>
      <c r="E24" s="1" t="s">
        <v>25</v>
      </c>
      <c r="F24" s="84">
        <v>98</v>
      </c>
      <c r="G24" s="17">
        <v>980</v>
      </c>
      <c r="H24" s="18">
        <f t="shared" si="1"/>
        <v>6.5021301876053941E-2</v>
      </c>
      <c r="L24" s="21"/>
      <c r="N24" s="155"/>
    </row>
    <row r="25" spans="1:16" x14ac:dyDescent="0.25">
      <c r="A25" s="1" t="str">
        <f t="shared" si="0"/>
        <v>IL&amp;FS  Infrastructure Debt Fund Series 3ABhilangana Hydro Power Limited</v>
      </c>
      <c r="B25" s="16">
        <v>9</v>
      </c>
      <c r="C25" s="1" t="s">
        <v>20</v>
      </c>
      <c r="D25" s="1" t="s">
        <v>21</v>
      </c>
      <c r="E25" s="1" t="s">
        <v>107</v>
      </c>
      <c r="F25" s="84">
        <v>125</v>
      </c>
      <c r="G25" s="17">
        <v>750</v>
      </c>
      <c r="H25" s="18">
        <f t="shared" si="1"/>
        <v>4.9761200415347408E-2</v>
      </c>
      <c r="L25" s="21"/>
      <c r="N25" s="155"/>
    </row>
    <row r="26" spans="1:16" x14ac:dyDescent="0.25">
      <c r="A26" s="1" t="str">
        <f>+$B$7&amp;C26</f>
        <v>IL&amp;FS  Infrastructure Debt Fund Series 3ATanglin Developments Limited</v>
      </c>
      <c r="B26" s="16">
        <v>10</v>
      </c>
      <c r="C26" s="1" t="s">
        <v>105</v>
      </c>
      <c r="D26" s="1" t="s">
        <v>114</v>
      </c>
      <c r="E26" s="1" t="s">
        <v>85</v>
      </c>
      <c r="F26" s="84">
        <v>70</v>
      </c>
      <c r="G26" s="17">
        <v>707.43151</v>
      </c>
      <c r="H26" s="18">
        <f t="shared" si="1"/>
        <v>4.693685486565579E-2</v>
      </c>
      <c r="L26" s="21"/>
      <c r="N26" s="155"/>
    </row>
    <row r="27" spans="1:16" x14ac:dyDescent="0.25">
      <c r="A27" s="1" t="str">
        <f>+$B$7&amp;C27</f>
        <v>IL&amp;FS  Infrastructure Debt Fund Series 3AClean Max Enviro Energy Solutions Private Limited</v>
      </c>
      <c r="B27" s="16">
        <v>11</v>
      </c>
      <c r="C27" s="1" t="s">
        <v>17</v>
      </c>
      <c r="D27" s="1" t="s">
        <v>18</v>
      </c>
      <c r="E27" s="1" t="s">
        <v>19</v>
      </c>
      <c r="F27" s="84">
        <v>12</v>
      </c>
      <c r="G27" s="17">
        <v>120</v>
      </c>
      <c r="H27" s="18">
        <f t="shared" si="1"/>
        <v>7.9617920664555863E-3</v>
      </c>
      <c r="L27" s="21"/>
      <c r="N27" s="155"/>
    </row>
    <row r="28" spans="1:16" x14ac:dyDescent="0.25">
      <c r="A28" s="1" t="str">
        <f>+$B$7&amp;C28</f>
        <v>IL&amp;FS  Infrastructure Debt Fund Series 3AKaynes Technology India Private Limited</v>
      </c>
      <c r="B28" s="16">
        <v>12</v>
      </c>
      <c r="C28" s="1" t="s">
        <v>87</v>
      </c>
      <c r="D28" s="1" t="s">
        <v>27</v>
      </c>
      <c r="E28" s="1" t="s">
        <v>88</v>
      </c>
      <c r="F28" s="84">
        <v>100</v>
      </c>
      <c r="G28" s="17">
        <v>101.27397000000001</v>
      </c>
      <c r="H28" s="18">
        <f t="shared" si="1"/>
        <v>6.7193524240371748E-3</v>
      </c>
      <c r="L28" s="21"/>
      <c r="N28" s="155"/>
    </row>
    <row r="29" spans="1:16" x14ac:dyDescent="0.25">
      <c r="B29" s="16">
        <v>13</v>
      </c>
      <c r="C29" s="1" t="s">
        <v>106</v>
      </c>
      <c r="D29" s="1" t="s">
        <v>113</v>
      </c>
      <c r="E29" s="1" t="s">
        <v>84</v>
      </c>
      <c r="F29" s="84">
        <v>5</v>
      </c>
      <c r="G29" s="17">
        <v>50</v>
      </c>
      <c r="H29" s="18">
        <f t="shared" si="1"/>
        <v>3.3174133610231605E-3</v>
      </c>
      <c r="L29" s="21"/>
      <c r="N29" s="155"/>
    </row>
    <row r="30" spans="1:16" s="4" customFormat="1" x14ac:dyDescent="0.25">
      <c r="B30" s="22"/>
      <c r="C30" s="25" t="s">
        <v>35</v>
      </c>
      <c r="D30" s="25"/>
      <c r="E30" s="25"/>
      <c r="F30" s="25"/>
      <c r="G30" s="26">
        <f>SUM(G15:G29)</f>
        <v>14990.879749999998</v>
      </c>
      <c r="H30" s="70">
        <f>SUM(H15:H29)</f>
        <v>0.99461889552283078</v>
      </c>
      <c r="I30" s="28"/>
      <c r="K30" s="86"/>
      <c r="L30" s="1"/>
      <c r="M30" s="94"/>
      <c r="N30" s="30"/>
      <c r="P30" s="30"/>
    </row>
    <row r="31" spans="1:16" s="4" customFormat="1" x14ac:dyDescent="0.25">
      <c r="B31" s="22"/>
      <c r="C31" s="28"/>
      <c r="D31" s="28"/>
      <c r="E31" s="28"/>
      <c r="F31" s="28"/>
      <c r="G31" s="31"/>
      <c r="H31" s="32"/>
      <c r="I31" s="28"/>
      <c r="K31" s="86"/>
      <c r="L31" s="1"/>
    </row>
    <row r="32" spans="1:16" s="4" customFormat="1" x14ac:dyDescent="0.25">
      <c r="B32" s="22"/>
      <c r="C32" s="19" t="s">
        <v>36</v>
      </c>
      <c r="D32" s="1"/>
      <c r="E32" s="1"/>
      <c r="F32" s="1"/>
      <c r="G32" s="17"/>
      <c r="H32" s="18"/>
      <c r="I32" s="28"/>
      <c r="K32" s="86"/>
      <c r="L32" s="1"/>
    </row>
    <row r="33" spans="2:13" s="4" customFormat="1" x14ac:dyDescent="0.25">
      <c r="B33" s="22"/>
      <c r="C33" s="4" t="s">
        <v>37</v>
      </c>
      <c r="D33" s="96"/>
      <c r="E33" s="96"/>
      <c r="F33" s="96"/>
      <c r="G33" s="17">
        <v>0</v>
      </c>
      <c r="H33" s="18">
        <f>+G33/$G$45</f>
        <v>0</v>
      </c>
      <c r="I33" s="28"/>
      <c r="K33" s="86"/>
      <c r="L33" s="1"/>
    </row>
    <row r="34" spans="2:13" s="4" customFormat="1" x14ac:dyDescent="0.25">
      <c r="B34" s="22"/>
      <c r="C34" s="1"/>
      <c r="D34" s="1"/>
      <c r="E34" s="1"/>
      <c r="F34" s="1"/>
      <c r="G34" s="96"/>
      <c r="H34" s="147"/>
      <c r="I34" s="28"/>
      <c r="K34" s="86"/>
      <c r="L34" s="1"/>
    </row>
    <row r="35" spans="2:13" x14ac:dyDescent="0.25">
      <c r="B35" s="16"/>
      <c r="C35" s="25" t="s">
        <v>35</v>
      </c>
      <c r="D35" s="25"/>
      <c r="E35" s="25"/>
      <c r="F35" s="25"/>
      <c r="G35" s="98">
        <f>SUM(G33:G34)</f>
        <v>0</v>
      </c>
      <c r="H35" s="148">
        <f>SUM(H33:H34)</f>
        <v>0</v>
      </c>
    </row>
    <row r="36" spans="2:13" x14ac:dyDescent="0.25">
      <c r="B36" s="16"/>
      <c r="C36" s="28"/>
      <c r="D36" s="28"/>
      <c r="E36" s="28"/>
      <c r="F36" s="28"/>
      <c r="G36" s="149"/>
      <c r="H36" s="150"/>
    </row>
    <row r="37" spans="2:13" x14ac:dyDescent="0.25">
      <c r="B37" s="16"/>
      <c r="C37" s="19" t="s">
        <v>38</v>
      </c>
      <c r="D37" s="96"/>
      <c r="E37" s="96"/>
      <c r="G37" s="17">
        <v>2.5</v>
      </c>
      <c r="H37" s="18">
        <f>+G37/$G$45</f>
        <v>1.6587066805115802E-4</v>
      </c>
    </row>
    <row r="38" spans="2:13" x14ac:dyDescent="0.25">
      <c r="B38" s="16"/>
      <c r="C38" s="19"/>
      <c r="D38" s="96"/>
      <c r="E38" s="96"/>
      <c r="G38" s="17"/>
      <c r="H38" s="38"/>
    </row>
    <row r="39" spans="2:13" s="4" customFormat="1" x14ac:dyDescent="0.25">
      <c r="B39" s="22"/>
      <c r="C39" s="25" t="s">
        <v>35</v>
      </c>
      <c r="D39" s="25"/>
      <c r="E39" s="25"/>
      <c r="F39" s="25"/>
      <c r="G39" s="26">
        <f>SUM(G37:G38)</f>
        <v>2.5</v>
      </c>
      <c r="H39" s="69">
        <f>SUM(H37:H38)</f>
        <v>1.6587066805115802E-4</v>
      </c>
      <c r="I39" s="28"/>
      <c r="K39" s="86"/>
      <c r="L39" s="1"/>
    </row>
    <row r="40" spans="2:13" x14ac:dyDescent="0.25">
      <c r="B40" s="16"/>
      <c r="G40" s="17"/>
      <c r="H40" s="18"/>
    </row>
    <row r="41" spans="2:13" x14ac:dyDescent="0.25">
      <c r="B41" s="16"/>
      <c r="C41" s="19" t="s">
        <v>39</v>
      </c>
      <c r="G41" s="17"/>
      <c r="H41" s="18"/>
    </row>
    <row r="42" spans="2:13" x14ac:dyDescent="0.25">
      <c r="B42" s="16">
        <v>1</v>
      </c>
      <c r="C42" s="1" t="s">
        <v>40</v>
      </c>
      <c r="D42" s="96"/>
      <c r="E42" s="96"/>
      <c r="G42" s="17">
        <v>-20.967874699999999</v>
      </c>
      <c r="H42" s="18">
        <f>+G42/$G$45</f>
        <v>-1.3911821536407899E-3</v>
      </c>
    </row>
    <row r="43" spans="2:13" x14ac:dyDescent="0.25">
      <c r="B43" s="16">
        <v>2</v>
      </c>
      <c r="C43" s="1" t="s">
        <v>41</v>
      </c>
      <c r="D43" s="96"/>
      <c r="E43" s="96"/>
      <c r="G43" s="17">
        <f>+G45-G42-G39-G35-G30</f>
        <v>99.571793500002968</v>
      </c>
      <c r="H43" s="18">
        <f>+G43/$G$45</f>
        <v>6.6064159627589793E-3</v>
      </c>
    </row>
    <row r="44" spans="2:13" s="4" customFormat="1" x14ac:dyDescent="0.25">
      <c r="B44" s="22"/>
      <c r="C44" s="25" t="s">
        <v>35</v>
      </c>
      <c r="D44" s="25"/>
      <c r="E44" s="25"/>
      <c r="F44" s="25"/>
      <c r="G44" s="26">
        <f>SUM(G42:G43)</f>
        <v>78.603918800002972</v>
      </c>
      <c r="H44" s="70">
        <f>SUM(H42:H43)</f>
        <v>5.2152338091181897E-3</v>
      </c>
      <c r="I44" s="28"/>
      <c r="K44" s="86"/>
      <c r="L44" s="1"/>
    </row>
    <row r="45" spans="2:13" s="4" customFormat="1" x14ac:dyDescent="0.25">
      <c r="B45" s="22"/>
      <c r="C45" s="40" t="s">
        <v>42</v>
      </c>
      <c r="D45" s="40"/>
      <c r="E45" s="40"/>
      <c r="F45" s="40"/>
      <c r="G45" s="41">
        <v>15071.983668800001</v>
      </c>
      <c r="H45" s="100">
        <f>+H30+H35+H39+H44</f>
        <v>1.0000000000000002</v>
      </c>
      <c r="I45" s="43"/>
      <c r="K45" s="86"/>
      <c r="L45" s="1"/>
      <c r="M45" s="94"/>
    </row>
    <row r="46" spans="2:13" x14ac:dyDescent="0.25">
      <c r="B46" s="16"/>
      <c r="C46" s="43"/>
      <c r="D46" s="43"/>
      <c r="E46" s="43"/>
      <c r="F46" s="43"/>
      <c r="G46" s="44"/>
      <c r="H46" s="101"/>
      <c r="I46" s="43"/>
      <c r="M46" s="78"/>
    </row>
    <row r="47" spans="2:13" x14ac:dyDescent="0.25">
      <c r="B47" s="16"/>
      <c r="C47" s="46" t="s">
        <v>43</v>
      </c>
      <c r="G47" s="21"/>
      <c r="H47" s="47"/>
    </row>
    <row r="49" spans="6:7" hidden="1" x14ac:dyDescent="0.25">
      <c r="F49" s="102">
        <v>1494519823.6199999</v>
      </c>
      <c r="G49" s="21">
        <f>+F49/100000</f>
        <v>14945.198236199998</v>
      </c>
    </row>
    <row r="50" spans="6:7" hidden="1" x14ac:dyDescent="0.25">
      <c r="G50" s="21">
        <f>+G45-G49</f>
        <v>126.78543260000333</v>
      </c>
    </row>
  </sheetData>
  <sortState ref="C20:H29">
    <sortCondition descending="1" ref="H20:H29"/>
  </sortState>
  <mergeCells count="8">
    <mergeCell ref="B7:H7"/>
    <mergeCell ref="B8:H8"/>
    <mergeCell ref="B9:H9"/>
    <mergeCell ref="B11:B12"/>
    <mergeCell ref="C11:C12"/>
    <mergeCell ref="D11:D12"/>
    <mergeCell ref="F11:F12"/>
    <mergeCell ref="H11:H12"/>
  </mergeCells>
  <pageMargins left="0" right="0" top="0" bottom="0" header="0" footer="0"/>
  <pageSetup paperSize="9" scale="6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48"/>
  <sheetViews>
    <sheetView view="pageBreakPreview" topLeftCell="B1" zoomScale="87" zoomScaleNormal="100" zoomScaleSheetLayoutView="87" workbookViewId="0">
      <selection activeCell="C16" sqref="C16"/>
    </sheetView>
  </sheetViews>
  <sheetFormatPr defaultRowHeight="15.75" x14ac:dyDescent="0.25"/>
  <cols>
    <col min="1" max="1" width="96.140625" style="1" hidden="1" customWidth="1"/>
    <col min="2" max="2" width="7.5703125" style="1" customWidth="1"/>
    <col min="3" max="3" width="58.7109375" style="1" customWidth="1"/>
    <col min="4" max="4" width="16.42578125" style="1" customWidth="1"/>
    <col min="5" max="5" width="16.28515625" style="1" customWidth="1"/>
    <col min="6" max="6" width="18.42578125" style="84" customWidth="1"/>
    <col min="7" max="7" width="16.85546875" style="1" customWidth="1"/>
    <col min="8" max="8" width="14.7109375" style="1" customWidth="1"/>
    <col min="12" max="12" width="10.28515625" bestFit="1" customWidth="1"/>
  </cols>
  <sheetData>
    <row r="5" spans="1:13" x14ac:dyDescent="0.25">
      <c r="B5" s="1" t="s">
        <v>0</v>
      </c>
    </row>
    <row r="7" spans="1:13" x14ac:dyDescent="0.25">
      <c r="A7" s="4"/>
      <c r="B7" s="157" t="s">
        <v>98</v>
      </c>
      <c r="C7" s="158"/>
      <c r="D7" s="158"/>
      <c r="E7" s="158"/>
      <c r="F7" s="158"/>
      <c r="G7" s="158"/>
      <c r="H7" s="159"/>
    </row>
    <row r="8" spans="1:13" ht="15.75" customHeight="1" x14ac:dyDescent="0.25">
      <c r="A8" s="4"/>
      <c r="B8" s="160" t="str">
        <f>+'3A'!B8:H8</f>
        <v>Monthly  Portfolio statement as on October 31, 2018</v>
      </c>
      <c r="C8" s="161"/>
      <c r="D8" s="161"/>
      <c r="E8" s="161"/>
      <c r="F8" s="161"/>
      <c r="G8" s="161"/>
      <c r="H8" s="162"/>
    </row>
    <row r="9" spans="1:13" x14ac:dyDescent="0.25">
      <c r="B9" s="163"/>
      <c r="C9" s="164"/>
      <c r="D9" s="164"/>
      <c r="E9" s="164"/>
      <c r="F9" s="164"/>
      <c r="G9" s="164"/>
      <c r="H9" s="165"/>
    </row>
    <row r="10" spans="1:13" x14ac:dyDescent="0.25">
      <c r="B10" s="6"/>
      <c r="C10" s="7"/>
      <c r="D10" s="8"/>
      <c r="E10" s="8"/>
      <c r="F10" s="87"/>
      <c r="G10" s="10"/>
      <c r="H10" s="88"/>
    </row>
    <row r="11" spans="1:13" x14ac:dyDescent="0.25">
      <c r="A11" s="4"/>
      <c r="B11" s="166" t="s">
        <v>2</v>
      </c>
      <c r="C11" s="172" t="s">
        <v>3</v>
      </c>
      <c r="D11" s="172" t="s">
        <v>4</v>
      </c>
      <c r="E11" s="89" t="s">
        <v>5</v>
      </c>
      <c r="F11" s="172" t="s">
        <v>6</v>
      </c>
      <c r="G11" s="90" t="s">
        <v>7</v>
      </c>
      <c r="H11" s="173" t="s">
        <v>8</v>
      </c>
    </row>
    <row r="12" spans="1:13" x14ac:dyDescent="0.25">
      <c r="B12" s="166"/>
      <c r="C12" s="172"/>
      <c r="D12" s="172"/>
      <c r="E12" s="89"/>
      <c r="F12" s="172"/>
      <c r="G12" s="90" t="s">
        <v>9</v>
      </c>
      <c r="H12" s="173"/>
    </row>
    <row r="13" spans="1:13" x14ac:dyDescent="0.25">
      <c r="B13" s="16"/>
      <c r="G13" s="17"/>
      <c r="H13" s="18"/>
    </row>
    <row r="14" spans="1:13" x14ac:dyDescent="0.25">
      <c r="B14" s="16"/>
      <c r="C14" s="19" t="s">
        <v>10</v>
      </c>
      <c r="G14" s="17"/>
      <c r="H14" s="18"/>
    </row>
    <row r="15" spans="1:13" x14ac:dyDescent="0.25">
      <c r="A15" s="1" t="str">
        <f t="shared" ref="A15:A23" si="0">+$B$7&amp;C15</f>
        <v>IL&amp;FS  Infrastructure Debt Fund Series 3BBhilwara Green Energy Limited</v>
      </c>
      <c r="B15" s="16">
        <v>1</v>
      </c>
      <c r="C15" s="1" t="s">
        <v>13</v>
      </c>
      <c r="D15" s="1" t="s">
        <v>14</v>
      </c>
      <c r="E15" s="1" t="s">
        <v>75</v>
      </c>
      <c r="F15" s="84">
        <v>340000</v>
      </c>
      <c r="G15" s="17">
        <v>3400</v>
      </c>
      <c r="H15" s="18">
        <f>+G15/$G$43</f>
        <v>0.21171617459184588</v>
      </c>
      <c r="M15" s="152"/>
    </row>
    <row r="16" spans="1:13" x14ac:dyDescent="0.25">
      <c r="A16" s="1" t="str">
        <f t="shared" si="0"/>
        <v>IL&amp;FS  Infrastructure Debt Fund Series 3BIL&amp;FS Solar Power Limited</v>
      </c>
      <c r="B16" s="16">
        <v>2</v>
      </c>
      <c r="C16" s="1" t="s">
        <v>121</v>
      </c>
      <c r="D16" s="1" t="s">
        <v>46</v>
      </c>
      <c r="E16" s="1" t="s">
        <v>47</v>
      </c>
      <c r="F16" s="84">
        <v>215</v>
      </c>
      <c r="G16" s="17">
        <v>2368.41644</v>
      </c>
      <c r="H16" s="18">
        <f t="shared" ref="H16:H18" si="1">+G16/$G$43</f>
        <v>0.14748002015212885</v>
      </c>
      <c r="M16" s="152"/>
    </row>
    <row r="17" spans="1:14" x14ac:dyDescent="0.25">
      <c r="A17" s="1" t="str">
        <f t="shared" si="0"/>
        <v>IL&amp;FS  Infrastructure Debt Fund Series 3BIL&amp;FS Wind Energy Limited</v>
      </c>
      <c r="B17" s="16">
        <v>3</v>
      </c>
      <c r="C17" s="1" t="s">
        <v>119</v>
      </c>
      <c r="D17" s="1" t="s">
        <v>11</v>
      </c>
      <c r="E17" s="1" t="s">
        <v>76</v>
      </c>
      <c r="F17" s="84">
        <v>125</v>
      </c>
      <c r="G17" s="17">
        <v>1599.3685800000001</v>
      </c>
      <c r="H17" s="18">
        <f t="shared" si="1"/>
        <v>9.9591822799997842E-2</v>
      </c>
      <c r="M17" s="152"/>
    </row>
    <row r="18" spans="1:14" x14ac:dyDescent="0.25">
      <c r="A18" s="1" t="str">
        <f t="shared" si="0"/>
        <v>IL&amp;FS  Infrastructure Debt Fund Series 3BBhilwara Green Energy Limited</v>
      </c>
      <c r="B18" s="16">
        <v>4</v>
      </c>
      <c r="C18" s="1" t="s">
        <v>13</v>
      </c>
      <c r="D18" s="1" t="s">
        <v>14</v>
      </c>
      <c r="E18" s="1" t="s">
        <v>52</v>
      </c>
      <c r="F18" s="84">
        <v>70000</v>
      </c>
      <c r="G18" s="17">
        <v>700</v>
      </c>
      <c r="H18" s="18">
        <f t="shared" si="1"/>
        <v>4.3588624180674156E-2</v>
      </c>
      <c r="M18" s="152"/>
    </row>
    <row r="19" spans="1:14" x14ac:dyDescent="0.25">
      <c r="A19" s="1" t="str">
        <f t="shared" si="0"/>
        <v>IL&amp;FS  Infrastructure Debt Fund Series 3BDebt Instrument-Privately Placed-Unlisted</v>
      </c>
      <c r="B19" s="16"/>
      <c r="C19" s="19" t="s">
        <v>16</v>
      </c>
      <c r="G19" s="17"/>
      <c r="H19" s="18"/>
    </row>
    <row r="20" spans="1:14" x14ac:dyDescent="0.25">
      <c r="A20" s="1" t="str">
        <f t="shared" si="0"/>
        <v>IL&amp;FS  Infrastructure Debt Fund Series 3BAmri Hospital Limited</v>
      </c>
      <c r="B20" s="16">
        <v>5</v>
      </c>
      <c r="C20" s="1" t="s">
        <v>101</v>
      </c>
      <c r="D20" s="1" t="s">
        <v>30</v>
      </c>
      <c r="E20" s="1" t="s">
        <v>90</v>
      </c>
      <c r="F20" s="84">
        <v>410</v>
      </c>
      <c r="G20" s="17">
        <v>4098.2869799999999</v>
      </c>
      <c r="H20" s="18">
        <f t="shared" ref="H20:H27" si="2">+G20/$G$43</f>
        <v>0.25519812993681434</v>
      </c>
      <c r="M20" s="152"/>
    </row>
    <row r="21" spans="1:14" x14ac:dyDescent="0.25">
      <c r="A21" s="1" t="str">
        <f t="shared" si="0"/>
        <v>IL&amp;FS  Infrastructure Debt Fund Series 3BKanchanjunga Power Company Private Limited</v>
      </c>
      <c r="B21" s="16">
        <v>6</v>
      </c>
      <c r="C21" s="1" t="s">
        <v>77</v>
      </c>
      <c r="D21" s="1" t="s">
        <v>115</v>
      </c>
      <c r="E21" s="1" t="s">
        <v>91</v>
      </c>
      <c r="F21" s="84">
        <v>160</v>
      </c>
      <c r="G21" s="17">
        <v>1600</v>
      </c>
      <c r="H21" s="18">
        <f t="shared" si="2"/>
        <v>9.9631140984398056E-2</v>
      </c>
      <c r="M21" s="152"/>
    </row>
    <row r="22" spans="1:14" x14ac:dyDescent="0.25">
      <c r="A22" s="1" t="str">
        <f>+$B$7&amp;C22</f>
        <v>IL&amp;FS  Infrastructure Debt Fund Series 3BKanchanjunga Power Company Private Limited</v>
      </c>
      <c r="B22" s="16">
        <v>7</v>
      </c>
      <c r="C22" s="1" t="s">
        <v>77</v>
      </c>
      <c r="D22" s="1" t="s">
        <v>115</v>
      </c>
      <c r="E22" s="1" t="s">
        <v>99</v>
      </c>
      <c r="F22" s="84">
        <v>100</v>
      </c>
      <c r="G22" s="17">
        <v>1000</v>
      </c>
      <c r="H22" s="18">
        <f t="shared" si="2"/>
        <v>6.2269463115248787E-2</v>
      </c>
      <c r="M22" s="152"/>
    </row>
    <row r="23" spans="1:14" x14ac:dyDescent="0.25">
      <c r="A23" s="1" t="str">
        <f t="shared" si="0"/>
        <v>IL&amp;FS  Infrastructure Debt Fund Series 3BBG Wind Power Limited</v>
      </c>
      <c r="B23" s="16">
        <v>8</v>
      </c>
      <c r="C23" s="1" t="s">
        <v>120</v>
      </c>
      <c r="D23" s="1" t="s">
        <v>32</v>
      </c>
      <c r="E23" s="1" t="s">
        <v>58</v>
      </c>
      <c r="F23" s="84">
        <v>70000</v>
      </c>
      <c r="G23" s="17">
        <v>700</v>
      </c>
      <c r="H23" s="18">
        <f t="shared" si="2"/>
        <v>4.3588624180674156E-2</v>
      </c>
      <c r="M23" s="152"/>
    </row>
    <row r="24" spans="1:14" x14ac:dyDescent="0.25">
      <c r="A24" s="1" t="str">
        <f>+$B$7&amp;C24</f>
        <v>IL&amp;FS  Infrastructure Debt Fund Series 3BClean Max Enviro Energy Solutions Private Limited</v>
      </c>
      <c r="B24" s="16">
        <v>9</v>
      </c>
      <c r="C24" s="1" t="s">
        <v>17</v>
      </c>
      <c r="D24" s="1" t="s">
        <v>18</v>
      </c>
      <c r="E24" s="1" t="s">
        <v>19</v>
      </c>
      <c r="F24" s="84">
        <v>14</v>
      </c>
      <c r="G24" s="17">
        <v>140</v>
      </c>
      <c r="H24" s="18">
        <f t="shared" si="2"/>
        <v>8.7177248361348311E-3</v>
      </c>
      <c r="M24" s="152"/>
    </row>
    <row r="25" spans="1:14" x14ac:dyDescent="0.25">
      <c r="A25" s="1" t="str">
        <f>+$B$7&amp;C25</f>
        <v>IL&amp;FS  Infrastructure Debt Fund Series 3BBhilangana Hydro Power Limited</v>
      </c>
      <c r="B25" s="16">
        <v>10</v>
      </c>
      <c r="C25" s="1" t="s">
        <v>20</v>
      </c>
      <c r="D25" s="1" t="s">
        <v>21</v>
      </c>
      <c r="E25" s="1" t="s">
        <v>23</v>
      </c>
      <c r="F25" s="84">
        <v>13</v>
      </c>
      <c r="G25" s="17">
        <v>130</v>
      </c>
      <c r="H25" s="18">
        <f t="shared" si="2"/>
        <v>8.0950302049823432E-3</v>
      </c>
      <c r="M25" s="152"/>
    </row>
    <row r="26" spans="1:14" x14ac:dyDescent="0.25">
      <c r="A26" s="1" t="str">
        <f>+$B$7&amp;C26</f>
        <v>IL&amp;FS  Infrastructure Debt Fund Series 3BKaynes Technology India Private Limited</v>
      </c>
      <c r="B26" s="16">
        <v>11</v>
      </c>
      <c r="C26" s="1" t="s">
        <v>87</v>
      </c>
      <c r="D26" s="1" t="s">
        <v>27</v>
      </c>
      <c r="E26" s="1" t="s">
        <v>88</v>
      </c>
      <c r="F26" s="84">
        <v>100</v>
      </c>
      <c r="G26" s="17">
        <v>101.27397000000001</v>
      </c>
      <c r="H26" s="18">
        <f t="shared" si="2"/>
        <v>6.3062757394498131E-3</v>
      </c>
      <c r="M26" s="152"/>
    </row>
    <row r="27" spans="1:14" x14ac:dyDescent="0.25">
      <c r="B27" s="16">
        <v>12</v>
      </c>
      <c r="C27" s="1" t="s">
        <v>105</v>
      </c>
      <c r="D27" s="1" t="s">
        <v>114</v>
      </c>
      <c r="E27" s="1" t="s">
        <v>85</v>
      </c>
      <c r="F27" s="84">
        <v>10</v>
      </c>
      <c r="G27" s="17">
        <v>101.06164</v>
      </c>
      <c r="H27" s="18">
        <f t="shared" si="2"/>
        <v>6.2930540643465517E-3</v>
      </c>
      <c r="M27" s="152"/>
    </row>
    <row r="28" spans="1:14" x14ac:dyDescent="0.25">
      <c r="A28" s="4"/>
      <c r="B28" s="22"/>
      <c r="C28" s="25" t="s">
        <v>35</v>
      </c>
      <c r="D28" s="25"/>
      <c r="E28" s="25"/>
      <c r="F28" s="25"/>
      <c r="G28" s="26">
        <f>SUM(G15:G27)</f>
        <v>15938.40761</v>
      </c>
      <c r="H28" s="70">
        <f>SUM(H15:H27)</f>
        <v>0.99247608478669569</v>
      </c>
      <c r="K28" s="151"/>
      <c r="L28" s="152"/>
      <c r="N28" s="152"/>
    </row>
    <row r="29" spans="1:14" x14ac:dyDescent="0.25">
      <c r="A29" s="4"/>
      <c r="B29" s="22"/>
      <c r="C29" s="28"/>
      <c r="D29" s="28"/>
      <c r="E29" s="28"/>
      <c r="F29" s="28"/>
      <c r="G29" s="31"/>
      <c r="H29" s="32"/>
    </row>
    <row r="30" spans="1:14" x14ac:dyDescent="0.25">
      <c r="A30" s="4"/>
      <c r="B30" s="22"/>
      <c r="C30" s="19" t="s">
        <v>36</v>
      </c>
      <c r="F30" s="1"/>
      <c r="G30" s="17"/>
      <c r="H30" s="18"/>
    </row>
    <row r="31" spans="1:14" x14ac:dyDescent="0.25">
      <c r="A31" s="4"/>
      <c r="B31" s="22"/>
      <c r="C31" s="4" t="s">
        <v>37</v>
      </c>
      <c r="D31" s="96"/>
      <c r="E31" s="96"/>
      <c r="F31" s="96"/>
      <c r="G31" s="17">
        <v>0</v>
      </c>
      <c r="H31" s="18">
        <f>+G31/$G$43</f>
        <v>0</v>
      </c>
    </row>
    <row r="32" spans="1:14" x14ac:dyDescent="0.25">
      <c r="A32" s="4"/>
      <c r="B32" s="22"/>
      <c r="F32" s="1"/>
      <c r="G32" s="96"/>
      <c r="H32" s="147"/>
    </row>
    <row r="33" spans="1:11" x14ac:dyDescent="0.25">
      <c r="B33" s="16"/>
      <c r="C33" s="25" t="s">
        <v>35</v>
      </c>
      <c r="D33" s="25"/>
      <c r="E33" s="25"/>
      <c r="F33" s="25"/>
      <c r="G33" s="98">
        <f>SUM(G31:G32)</f>
        <v>0</v>
      </c>
      <c r="H33" s="148">
        <f>SUM(H31:H32)</f>
        <v>0</v>
      </c>
    </row>
    <row r="34" spans="1:11" x14ac:dyDescent="0.25">
      <c r="B34" s="16"/>
      <c r="C34" s="28"/>
      <c r="D34" s="28"/>
      <c r="E34" s="28"/>
      <c r="F34" s="28"/>
      <c r="G34" s="149"/>
      <c r="H34" s="150"/>
    </row>
    <row r="35" spans="1:11" x14ac:dyDescent="0.25">
      <c r="B35" s="16"/>
      <c r="C35" s="19" t="s">
        <v>38</v>
      </c>
      <c r="D35" s="96"/>
      <c r="E35" s="96"/>
      <c r="G35" s="17">
        <v>2.5</v>
      </c>
      <c r="H35" s="18">
        <f>+G35/$G$43</f>
        <v>1.5567365778812198E-4</v>
      </c>
    </row>
    <row r="36" spans="1:11" x14ac:dyDescent="0.25">
      <c r="B36" s="16"/>
      <c r="C36" s="19"/>
      <c r="D36" s="96"/>
      <c r="E36" s="96"/>
      <c r="G36" s="17"/>
      <c r="H36" s="38"/>
    </row>
    <row r="37" spans="1:11" x14ac:dyDescent="0.25">
      <c r="A37" s="4"/>
      <c r="B37" s="22"/>
      <c r="C37" s="25" t="s">
        <v>35</v>
      </c>
      <c r="D37" s="25"/>
      <c r="E37" s="25"/>
      <c r="F37" s="25"/>
      <c r="G37" s="26">
        <f>SUM(G35:G36)</f>
        <v>2.5</v>
      </c>
      <c r="H37" s="69">
        <f>SUM(H35:H36)</f>
        <v>1.5567365778812198E-4</v>
      </c>
    </row>
    <row r="38" spans="1:11" x14ac:dyDescent="0.25">
      <c r="B38" s="16"/>
      <c r="G38" s="17"/>
      <c r="H38" s="18"/>
    </row>
    <row r="39" spans="1:11" x14ac:dyDescent="0.25">
      <c r="B39" s="16"/>
      <c r="C39" s="19" t="s">
        <v>39</v>
      </c>
      <c r="G39" s="17"/>
      <c r="H39" s="18"/>
    </row>
    <row r="40" spans="1:11" x14ac:dyDescent="0.25">
      <c r="B40" s="16">
        <v>1</v>
      </c>
      <c r="C40" s="1" t="s">
        <v>40</v>
      </c>
      <c r="D40" s="96"/>
      <c r="E40" s="96"/>
      <c r="G40" s="17">
        <v>-21.389420899999998</v>
      </c>
      <c r="H40" s="18">
        <f>+G40/$G$43</f>
        <v>-1.3319077557890815E-3</v>
      </c>
    </row>
    <row r="41" spans="1:11" x14ac:dyDescent="0.25">
      <c r="B41" s="16">
        <v>2</v>
      </c>
      <c r="C41" s="1" t="s">
        <v>41</v>
      </c>
      <c r="D41" s="96"/>
      <c r="E41" s="96"/>
      <c r="G41" s="17">
        <f>+G43-G40-G37-G33-G28</f>
        <v>139.71775049999997</v>
      </c>
      <c r="H41" s="18">
        <f>+G41/$G$43</f>
        <v>8.7001493113052809E-3</v>
      </c>
    </row>
    <row r="42" spans="1:11" x14ac:dyDescent="0.25">
      <c r="A42" s="4"/>
      <c r="B42" s="22"/>
      <c r="C42" s="25" t="s">
        <v>35</v>
      </c>
      <c r="D42" s="25"/>
      <c r="E42" s="25"/>
      <c r="F42" s="25"/>
      <c r="G42" s="26">
        <f>SUM(G40:G41)</f>
        <v>118.32832959999996</v>
      </c>
      <c r="H42" s="70">
        <f>SUM(H40:H41)</f>
        <v>7.3682415555161992E-3</v>
      </c>
    </row>
    <row r="43" spans="1:11" x14ac:dyDescent="0.25">
      <c r="A43" s="4"/>
      <c r="B43" s="22"/>
      <c r="C43" s="40" t="s">
        <v>42</v>
      </c>
      <c r="D43" s="40"/>
      <c r="E43" s="40"/>
      <c r="F43" s="40"/>
      <c r="G43" s="41">
        <v>16059.235939600001</v>
      </c>
      <c r="H43" s="100">
        <f>+H28+H33+H37+H42</f>
        <v>1</v>
      </c>
      <c r="K43" s="151"/>
    </row>
    <row r="44" spans="1:11" s="153" customFormat="1" x14ac:dyDescent="0.25">
      <c r="A44" s="1"/>
      <c r="B44" s="16"/>
      <c r="C44" s="43"/>
      <c r="D44" s="43"/>
      <c r="E44" s="43"/>
      <c r="F44" s="43"/>
      <c r="G44" s="44"/>
      <c r="H44" s="101"/>
      <c r="K44" s="154"/>
    </row>
    <row r="45" spans="1:11" x14ac:dyDescent="0.25">
      <c r="B45" s="16"/>
      <c r="C45" s="46" t="s">
        <v>43</v>
      </c>
      <c r="G45" s="21"/>
      <c r="H45" s="47"/>
    </row>
    <row r="47" spans="1:11" hidden="1" x14ac:dyDescent="0.25">
      <c r="F47" s="102">
        <v>1592507605.24</v>
      </c>
      <c r="G47" s="21">
        <f>+F47/100000</f>
        <v>15925.0760524</v>
      </c>
    </row>
    <row r="48" spans="1:11" hidden="1" x14ac:dyDescent="0.25">
      <c r="G48" s="21">
        <f>+G43-G47</f>
        <v>134.15988720000132</v>
      </c>
    </row>
  </sheetData>
  <sortState ref="C20:H27">
    <sortCondition descending="1" ref="H20:H27"/>
  </sortState>
  <mergeCells count="8">
    <mergeCell ref="B7:H7"/>
    <mergeCell ref="B8:H8"/>
    <mergeCell ref="B9:H9"/>
    <mergeCell ref="B11:B12"/>
    <mergeCell ref="C11:C12"/>
    <mergeCell ref="D11:D12"/>
    <mergeCell ref="F11:F12"/>
    <mergeCell ref="H11:H12"/>
  </mergeCells>
  <pageMargins left="0.7" right="0.7" top="0.75" bottom="0.75" header="0.3" footer="0.3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1A</vt:lpstr>
      <vt:lpstr>1B</vt:lpstr>
      <vt:lpstr>1C</vt:lpstr>
      <vt:lpstr>2A</vt:lpstr>
      <vt:lpstr>2B</vt:lpstr>
      <vt:lpstr>2C</vt:lpstr>
      <vt:lpstr>3A</vt:lpstr>
      <vt:lpstr>3B</vt:lpstr>
      <vt:lpstr>'1A'!Print_Area</vt:lpstr>
      <vt:lpstr>'1B'!Print_Area</vt:lpstr>
      <vt:lpstr>'1C'!Print_Area</vt:lpstr>
      <vt:lpstr>'2A'!Print_Area</vt:lpstr>
      <vt:lpstr>'2B'!Print_Area</vt:lpstr>
      <vt:lpstr>'2C'!Print_Area</vt:lpstr>
      <vt:lpstr>'3A'!Print_Area</vt:lpstr>
      <vt:lpstr>'3B'!Print_Area</vt:lpstr>
    </vt:vector>
  </TitlesOfParts>
  <Company>ISSL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vaibhav.sawant</dc:creator>
  <cp:lastModifiedBy>Jyoti Pandey</cp:lastModifiedBy>
  <dcterms:created xsi:type="dcterms:W3CDTF">2018-10-10T11:22:13Z</dcterms:created>
  <dcterms:modified xsi:type="dcterms:W3CDTF">2018-11-09T04:24:16Z</dcterms:modified>
</cp:coreProperties>
</file>